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9270" activeTab="0"/>
  </bookViews>
  <sheets>
    <sheet name="4 кв 2017 " sheetId="1" r:id="rId1"/>
  </sheets>
  <definedNames>
    <definedName name="_xlnm.Print_Area" localSheetId="0">'4 кв 2017 '!$A$1:$Q$235</definedName>
  </definedNames>
  <calcPr fullCalcOnLoad="1"/>
</workbook>
</file>

<file path=xl/sharedStrings.xml><?xml version="1.0" encoding="utf-8"?>
<sst xmlns="http://schemas.openxmlformats.org/spreadsheetml/2006/main" count="1100" uniqueCount="416">
  <si>
    <t>газорозподільного підприємства</t>
  </si>
  <si>
    <t>№ з/п</t>
  </si>
  <si>
    <t>Назва робіт</t>
  </si>
  <si>
    <t>Од. вимір.</t>
  </si>
  <si>
    <t>Інвентарний номер</t>
  </si>
  <si>
    <t>Примітка</t>
  </si>
  <si>
    <t>Розділ I. Розподільчі газопроводи</t>
  </si>
  <si>
    <t>ГРС (назва)</t>
  </si>
  <si>
    <t>Будівництво</t>
  </si>
  <si>
    <t>Капремонт</t>
  </si>
  <si>
    <t>Реконструкція</t>
  </si>
  <si>
    <t>Інше</t>
  </si>
  <si>
    <t>ГРП</t>
  </si>
  <si>
    <t>ШРП</t>
  </si>
  <si>
    <t>ЕХЗ</t>
  </si>
  <si>
    <t>Закупівля</t>
  </si>
  <si>
    <t>Регуляторне обладнання</t>
  </si>
  <si>
    <t>Придбання</t>
  </si>
  <si>
    <t>Блок</t>
  </si>
  <si>
    <t>Есплуатація мереж</t>
  </si>
  <si>
    <t>IT</t>
  </si>
  <si>
    <t>ВТВ</t>
  </si>
  <si>
    <t>Модернізація</t>
  </si>
  <si>
    <t>Відключаючі пристрої</t>
  </si>
  <si>
    <t>Технічне переоснащення</t>
  </si>
  <si>
    <t>Розділ ІІ. Відключаючі пристрої</t>
  </si>
  <si>
    <t xml:space="preserve">Розділ IIІ. ГРП </t>
  </si>
  <si>
    <t xml:space="preserve"> Розділ.IV ШРП</t>
  </si>
  <si>
    <t>Назва заходу</t>
  </si>
  <si>
    <t>АВТО</t>
  </si>
  <si>
    <t xml:space="preserve">Заміна </t>
  </si>
  <si>
    <t>Розділ. VІ ЕХЗ</t>
  </si>
  <si>
    <t>Розділ V. Газорегуляторне обладнання</t>
  </si>
  <si>
    <t>Будинкові регулятори</t>
  </si>
  <si>
    <t>Регулятори ГРП</t>
  </si>
  <si>
    <t>Регулятори ШРП</t>
  </si>
  <si>
    <t>Оперативний облік</t>
  </si>
  <si>
    <t>Секціонування</t>
  </si>
  <si>
    <t>Встановлення обліку ГРП, ШРП</t>
  </si>
  <si>
    <t>Прилади</t>
  </si>
  <si>
    <t>Прилади , системи</t>
  </si>
  <si>
    <t>Телеком</t>
  </si>
  <si>
    <t>Спецзвязок</t>
  </si>
  <si>
    <t>Відношення</t>
  </si>
  <si>
    <t>Підтримка</t>
  </si>
  <si>
    <t>ІТ послуги</t>
  </si>
  <si>
    <t>Оновлення</t>
  </si>
  <si>
    <t>Зірцеве обладнання та спеціальні засоби для забезепечення технічних перевірок</t>
  </si>
  <si>
    <t>Капремонт вог</t>
  </si>
  <si>
    <t>Газорозподільчі мережі</t>
  </si>
  <si>
    <t>Спеціалізована Техніка</t>
  </si>
  <si>
    <t>Легковий автотранспорт</t>
  </si>
  <si>
    <t>Спеціалізовані лабораторії</t>
  </si>
  <si>
    <t>Індивідуальний облік населення</t>
  </si>
  <si>
    <t>Заміна індивідуальних лічильників</t>
  </si>
  <si>
    <t>Обмінний фонд індивідуальних лічильників</t>
  </si>
  <si>
    <t>Будинковий облік населення</t>
  </si>
  <si>
    <t>Обладнання</t>
  </si>
  <si>
    <t>Програмне забезпечення</t>
  </si>
  <si>
    <t>Дублюючий облік</t>
  </si>
  <si>
    <t>Диспетчеризація</t>
  </si>
  <si>
    <t>км</t>
  </si>
  <si>
    <t>Газопровід низького тиску Ø40мм, Ø50мм, Ø80мм по провул.Одеському та пров Калиновому( Артема)  м.Умань Фарбування газопроводів</t>
  </si>
  <si>
    <t>171500000330100025</t>
  </si>
  <si>
    <t>171500000330300462</t>
  </si>
  <si>
    <t>171500000330200102</t>
  </si>
  <si>
    <t>4 квартал</t>
  </si>
  <si>
    <t>шт</t>
  </si>
  <si>
    <t>171500000330100085</t>
  </si>
  <si>
    <t>171500000330100093</t>
  </si>
  <si>
    <t>171500000330100084</t>
  </si>
  <si>
    <t>Заміна засувки на газопроводі високого тиску ǿ50 по вул. 24 Партз'їзду  м.Умань</t>
  </si>
  <si>
    <t>Заміна засувки на газопроводі середнього тиску ǿ50 по вул.Київській  м.Умань</t>
  </si>
  <si>
    <t>Встановлення засувок ǿ80мм на газопроводі низького тиску по провул.Пушкіна  м.Умань</t>
  </si>
  <si>
    <t>Заміна засувки на газопроводі низького тиску ǿ80 по вул.Котовського, м.Умань</t>
  </si>
  <si>
    <t>Встановлення засувки на газопроводі низького тиску ǿ89 по вул. Леніна, 7/1 м.Умань</t>
  </si>
  <si>
    <t>Заміна засувки на газопроводі середнього тиску ǿ200 по вул.Івана Гонти, м.Умань</t>
  </si>
  <si>
    <t>Заміна засувки на газопроводі низького тиску ǿ80 по завул. Чкалова, м.Умань</t>
  </si>
  <si>
    <t>Встановлення засувки ǿ80мм на газопроводі низького тиску по вул.Горького 11/34  м.Умань</t>
  </si>
  <si>
    <t>Встановлення засувки ǿ80мм на газопроводі низького тиску по вул.Володарського,3  м.Умань</t>
  </si>
  <si>
    <t>Відновлення огорожі засувки на газопроводі високого тиску до с.Розсішки Христинівського району</t>
  </si>
  <si>
    <t>Відновлення огорожі засувки на газопроводі високого тиску до с.Сичівка Христинівського району</t>
  </si>
  <si>
    <t>171500000330100023</t>
  </si>
  <si>
    <t>171500000330200037</t>
  </si>
  <si>
    <t>171500000330300037</t>
  </si>
  <si>
    <t>17150000330300503</t>
  </si>
  <si>
    <t>171500000330300005</t>
  </si>
  <si>
    <t>171500000330200035</t>
  </si>
  <si>
    <t>171500000330300194</t>
  </si>
  <si>
    <t>171500000330300004</t>
  </si>
  <si>
    <t>171500000330300236</t>
  </si>
  <si>
    <t>171500000330100065</t>
  </si>
  <si>
    <t>171500000330100095</t>
  </si>
  <si>
    <t>171500000330200238</t>
  </si>
  <si>
    <t>Фарбування та ремонт ізоляції кранового вузла на газопроводі в/т до с.Дзендзелівка, Маньківського району</t>
  </si>
  <si>
    <t>Фарбування кранового вузла на г-ді в/т до с.Вікторівка, Маньківського району</t>
  </si>
  <si>
    <t>Газопровід середньогоо тиску Ø100,150,40,72мм на дамбах ставків с.С.Бабани, Уманського району Фарбування газопроводів та ренмонт футлярів</t>
  </si>
  <si>
    <t>ГРП, с.Дмитрушки, Уманського району. Фарбування ГРП, огорожі,  газопроводів</t>
  </si>
  <si>
    <t>171500000320200038</t>
  </si>
  <si>
    <t>ГРП  с. Родниківка, Уманського району Заміна регулятора тиску ГРП</t>
  </si>
  <si>
    <t>171500000320200045</t>
  </si>
  <si>
    <t>ГРП  с.Городецькеи, Уманського району Заміна дверей, фарбування стін, огорожі ГРП</t>
  </si>
  <si>
    <t>171500000320100014</t>
  </si>
  <si>
    <t>ГРП  с.Кочержинці, Уманського району Фарбування  ГРП, огорожі</t>
  </si>
  <si>
    <t>ГРП  с.Кочубіївка Уманського району Фарбування ГРП, огорожі</t>
  </si>
  <si>
    <t>ГГРП  смт. Маньківка Фарбування ГРП, обладнання, огорожі</t>
  </si>
  <si>
    <t>ГРП  с.Вікторівка, Маньківського району ремонт будівлі ГРП</t>
  </si>
  <si>
    <t>171500000320200043</t>
  </si>
  <si>
    <t>171500000320100015</t>
  </si>
  <si>
    <t>171500000320200035</t>
  </si>
  <si>
    <t>171500000320200026</t>
  </si>
  <si>
    <t>171500000420200093</t>
  </si>
  <si>
    <t>Відновлення огорожі газового колодязя на г-ді в/т по вул. Леніна, 65  м.Умань</t>
  </si>
  <si>
    <t>171500000330100011</t>
  </si>
  <si>
    <t>Ремонт контура  заземлення СКЗ по вул.Котляревського  м.Умань</t>
  </si>
  <si>
    <t>171500000330200432</t>
  </si>
  <si>
    <t>Ремонт контура  заземлення СКЗ по вул.Незалежності (Ж.Революції)  м.Умань</t>
  </si>
  <si>
    <t>171500000420300025</t>
  </si>
  <si>
    <t>Ремонт контура  заземлення СКЗ по вул.Черняховського  м.Умань</t>
  </si>
  <si>
    <t>171500000420300002</t>
  </si>
  <si>
    <t>Ремонт контура  заземлення СКЗ по вул.Вокзальна  м.Умань</t>
  </si>
  <si>
    <t>171500000420300004</t>
  </si>
  <si>
    <t>Заміна СКЗ с.Яроватка Уманського району</t>
  </si>
  <si>
    <t>171500000420300059</t>
  </si>
  <si>
    <t>Заміна СКЗ с.Іванівкака Уманського району</t>
  </si>
  <si>
    <t>171500000420300056</t>
  </si>
  <si>
    <t>Заміна СКЗ та ремонт контура заземлення вул. Гоголя м. Умань</t>
  </si>
  <si>
    <t>171500000420300026</t>
  </si>
  <si>
    <t>СКЗ с. Пугачівка, с. Оксанино, вул. Береговас. Полянецьке, вул. Леніна і Петровського с. Городецьке, с. С.Бабани,  Уманського району Агроколендж (полігон) і ПТУ №9 м.Умань Фарбування СКЗ</t>
  </si>
  <si>
    <t>171500000420300075  171500000420300082    171500000420300008  171500000420300035 171500000420300063  171500000420300068  171500000330200139</t>
  </si>
  <si>
    <t>СКЗ  с. Вікторівка, Маньківського району Ремонт анодного поля</t>
  </si>
  <si>
    <t xml:space="preserve">171500000420300007 </t>
  </si>
  <si>
    <t>171500000420200038</t>
  </si>
  <si>
    <t>171500000420200004</t>
  </si>
  <si>
    <t>171500000420200039</t>
  </si>
  <si>
    <t>171500000420200067</t>
  </si>
  <si>
    <t>171500000420200062</t>
  </si>
  <si>
    <t>171500000420200016</t>
  </si>
  <si>
    <t>Встановлення лічильників газу населенню</t>
  </si>
  <si>
    <t>Придбання витокошукачів "JL-269"</t>
  </si>
  <si>
    <t>Придбання дифманометрів "testo 510"</t>
  </si>
  <si>
    <t>Придбання приладу для контролю ГРП  "testo 410-1"</t>
  </si>
  <si>
    <t>УСЬОГО, у тому числі : (I+II+III+IV+V+VI)</t>
  </si>
  <si>
    <t>ШРП, вул.Жовтнева с.Орадівка, Христинівського району Заміна ШРП</t>
  </si>
  <si>
    <t>ШРП, вул.Молодіжна с.Іванівка, Христинівського району Заміна ШРП</t>
  </si>
  <si>
    <t>ШРП, вул.Шевченка, с.Ягубець, Христинівського району Заміна ШРП</t>
  </si>
  <si>
    <t>ШРП, вул.Шевченка, с.В. Севастянівка, Христинівського району Заміна ШРП</t>
  </si>
  <si>
    <t>ШРП, вул.Лугова, с.В. Севастянівка, Христинівського району Заміна ШРП</t>
  </si>
  <si>
    <t>ШРП, вул.Леніна, с.Шельпахівка, Христинівського району Заміна ШРП</t>
  </si>
  <si>
    <t>АГРС с.Городецьке, Уманського району</t>
  </si>
  <si>
    <t>АГРС смт.Маньківка</t>
  </si>
  <si>
    <t>АГРС м.Христинівка</t>
  </si>
  <si>
    <t>АГРС с. В.Севастянівка, Христинівського району</t>
  </si>
  <si>
    <t xml:space="preserve">Газопровід високого тиску Ø377мм по вул. Заводській - Тепличній м. Умань. Фарбування газопроводу </t>
  </si>
  <si>
    <t xml:space="preserve">Газопровід низького тиску Ø80мм по вул. Європейській, 20 м. Умань. Фарбування газопроводу </t>
  </si>
  <si>
    <t>171500000330200403</t>
  </si>
  <si>
    <t>Заміна кранів на газопроводах середнього тиску по вул. 30р. Перемоги, Ватутіна, Комсомольська, Першотравнева, Захарова, Мічуріна, Молодіжна, Короленка, пров. Аптечний в с. Іваньки, Маньківського району</t>
  </si>
  <si>
    <t>Заміна кранів на газопроводах середнього тиску по вул. Шевченка, Макаренка, Першотравневій, Гагаріна  с.Молодецьке, Маньківського району</t>
  </si>
  <si>
    <t xml:space="preserve">171500000420300070 </t>
  </si>
  <si>
    <t>СКЗ  вул. Куйбишева, м. Христинівка Ремонт анодного поля</t>
  </si>
  <si>
    <t>171500000420300019</t>
  </si>
  <si>
    <t xml:space="preserve">Газопровід низького тиску  по вул.Комарова, 25 -  Європейська, 92 м. Умань. Заміна газопроводу </t>
  </si>
  <si>
    <t>х</t>
  </si>
  <si>
    <t>Усього  :</t>
  </si>
  <si>
    <t>Ремонт контура  заземлення ГРП по вул. Васильківська (Кірова)  м.Умань</t>
  </si>
  <si>
    <t>171500000330100014</t>
  </si>
  <si>
    <t>171500000330300146</t>
  </si>
  <si>
    <t>171500000330300075</t>
  </si>
  <si>
    <t>171500000320100003</t>
  </si>
  <si>
    <t>3м</t>
  </si>
  <si>
    <t>84,92грн</t>
  </si>
  <si>
    <t>3,7м</t>
  </si>
  <si>
    <t>1,5м</t>
  </si>
  <si>
    <t>145,8 грн</t>
  </si>
  <si>
    <t>76,35грн</t>
  </si>
  <si>
    <t>2м</t>
  </si>
  <si>
    <t>114,94 грн</t>
  </si>
  <si>
    <t>320,18грн</t>
  </si>
  <si>
    <t>5шт</t>
  </si>
  <si>
    <t>105,45грн</t>
  </si>
  <si>
    <t>2шт</t>
  </si>
  <si>
    <t>1шт</t>
  </si>
  <si>
    <t>1031,19грн</t>
  </si>
  <si>
    <t>1491,84грн</t>
  </si>
  <si>
    <t>4,4м</t>
  </si>
  <si>
    <t>565,65грн</t>
  </si>
  <si>
    <t>1м</t>
  </si>
  <si>
    <t>1709,40грн</t>
  </si>
  <si>
    <t>144,3грн</t>
  </si>
  <si>
    <t>8,1м</t>
  </si>
  <si>
    <t>640,62грн</t>
  </si>
  <si>
    <t>254,51грн</t>
  </si>
  <si>
    <t>Головний бухгалтер</t>
  </si>
  <si>
    <t>____________</t>
  </si>
  <si>
    <t>Чернявська Т.Д.</t>
  </si>
  <si>
    <t>м.п.</t>
  </si>
  <si>
    <t>(підпис)</t>
  </si>
  <si>
    <t>(ПІБ)</t>
  </si>
  <si>
    <t>Головний інженер</t>
  </si>
  <si>
    <t>Мельник М.Д.</t>
  </si>
  <si>
    <t>Керівник підприємства</t>
  </si>
  <si>
    <t>Мусієнко О.М.</t>
  </si>
  <si>
    <t>1032,08грн</t>
  </si>
  <si>
    <t>254,8грн</t>
  </si>
  <si>
    <t>1773,78грн</t>
  </si>
  <si>
    <t>20шт</t>
  </si>
  <si>
    <t>30шт</t>
  </si>
  <si>
    <t>2680,67грн</t>
  </si>
  <si>
    <t>39,41грн</t>
  </si>
  <si>
    <t>189,52грн</t>
  </si>
  <si>
    <t>29803,50грн</t>
  </si>
  <si>
    <t>171500000420200069</t>
  </si>
  <si>
    <t>ШРП с. Дмитрушки, Уманського району. Заміна прокладок на газопроводі</t>
  </si>
  <si>
    <t>Газопровід високого тиску Ø325мм,  Ø219мм на території тепличного комбінату до с. Паланка Фарбування газопроводів</t>
  </si>
  <si>
    <t xml:space="preserve">Газопровід високого тиску Ø325мм,  Ø219мм на території тепличного комбінату до с. Паланка.  Заміна фланців на газопроводі </t>
  </si>
  <si>
    <t>171500000330200172</t>
  </si>
  <si>
    <t>756грн</t>
  </si>
  <si>
    <t>Заміна крана на газопроводі середнього тиску по вул. Шевченка с С.Бабани, Уманського району</t>
  </si>
  <si>
    <t>1,506м</t>
  </si>
  <si>
    <t>724,39грн</t>
  </si>
  <si>
    <t>1128,37грн</t>
  </si>
  <si>
    <t>2.1.</t>
  </si>
  <si>
    <t>2.2.</t>
  </si>
  <si>
    <t>2.3.</t>
  </si>
  <si>
    <t>2.4.</t>
  </si>
  <si>
    <t>2.5.</t>
  </si>
  <si>
    <t>1.</t>
  </si>
  <si>
    <t>2.</t>
  </si>
  <si>
    <t>1.1.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</si>
  <si>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</si>
  <si>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</si>
  <si>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</si>
  <si>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</si>
  <si>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</si>
  <si>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</si>
  <si>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</si>
  <si>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</si>
  <si>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1.3.</t>
  </si>
  <si>
    <t>1.4.</t>
  </si>
  <si>
    <t>2.2.1.</t>
  </si>
  <si>
    <t>2.2.2.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</si>
  <si>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</si>
  <si>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</si>
  <si>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</si>
  <si>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</si>
  <si>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</si>
  <si>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</si>
  <si>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</si>
  <si>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</si>
  <si>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2.4.9.</t>
  </si>
  <si>
    <t>2.4.10.</t>
  </si>
  <si>
    <t>2.4.11.</t>
  </si>
  <si>
    <t>2.4.12.</t>
  </si>
  <si>
    <t>2.4.13.</t>
  </si>
  <si>
    <t>2.5.1.</t>
  </si>
  <si>
    <t>2.5.2.</t>
  </si>
  <si>
    <t>2.5.5.</t>
  </si>
  <si>
    <t>3.1.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</si>
  <si>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</si>
  <si>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</si>
  <si>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</si>
  <si>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</si>
  <si>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</si>
  <si>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</si>
  <si>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</si>
  <si>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</si>
  <si>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3.4.</t>
  </si>
  <si>
    <t>3.5.</t>
  </si>
  <si>
    <t>3.6.</t>
  </si>
  <si>
    <t>4.1.</t>
  </si>
  <si>
    <t>4.2.</t>
  </si>
  <si>
    <t>4.2.1.</t>
  </si>
  <si>
    <t>4.2.2.</t>
  </si>
  <si>
    <t>4.3.</t>
  </si>
  <si>
    <t>4.4.</t>
  </si>
  <si>
    <t>4.4.1.</t>
  </si>
  <si>
    <t>4.4.2.</t>
  </si>
  <si>
    <t>4.4.3.</t>
  </si>
  <si>
    <t>4.4.4.</t>
  </si>
  <si>
    <t>4.4.5.</t>
  </si>
  <si>
    <t>4.4.6.</t>
  </si>
  <si>
    <t>4.5.</t>
  </si>
  <si>
    <t>5.2.</t>
  </si>
  <si>
    <t>5.1.</t>
  </si>
  <si>
    <t>5.2.1.</t>
  </si>
  <si>
    <t>5.3.</t>
  </si>
  <si>
    <t>5.4.</t>
  </si>
  <si>
    <t>6.1.</t>
  </si>
  <si>
    <t>6.2.</t>
  </si>
  <si>
    <t>6.2.1.</t>
  </si>
  <si>
    <t>6.2.2.</t>
  </si>
  <si>
    <t>6.2.3.</t>
  </si>
  <si>
    <t>6.2.4.</t>
  </si>
  <si>
    <t>6.2.5.</t>
  </si>
  <si>
    <t>6.2.6.</t>
  </si>
  <si>
    <t>6.2.7.</t>
  </si>
  <si>
    <t>6.2.8.</t>
  </si>
  <si>
    <t>6.2.9.</t>
  </si>
  <si>
    <t>6.2.10.</t>
  </si>
  <si>
    <t>6.2.11.</t>
  </si>
  <si>
    <t xml:space="preserve">Розділ. VIІ Інше </t>
  </si>
  <si>
    <t>7.1..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</si>
  <si>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</si>
  <si>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</si>
  <si>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</si>
  <si>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</si>
  <si>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</si>
  <si>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</si>
  <si>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</si>
  <si>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</si>
  <si>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</si>
  <si>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</si>
  <si>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</si>
  <si>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13.1.</t>
  </si>
  <si>
    <t>14.</t>
  </si>
  <si>
    <t>14.1.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</si>
  <si>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</si>
  <si>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</si>
  <si>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</si>
  <si>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</si>
  <si>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</si>
  <si>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</si>
  <si>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</si>
  <si>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</si>
  <si>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</si>
  <si>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</si>
  <si>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</si>
  <si>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</si>
  <si>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</si>
  <si>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</si>
  <si>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24.1.</t>
  </si>
  <si>
    <t>19.</t>
  </si>
  <si>
    <t>18.1.</t>
  </si>
  <si>
    <t>18.2.</t>
  </si>
  <si>
    <t>18.3.</t>
  </si>
  <si>
    <t>6.3.</t>
  </si>
  <si>
    <t>6.4.</t>
  </si>
  <si>
    <t>6.5.</t>
  </si>
  <si>
    <t>ГТ01.ТТ01.КТ01.02.13.01.11.</t>
  </si>
  <si>
    <t>ГТ01,ТТ01,КТ01.02.15.01.06.</t>
  </si>
  <si>
    <t>Заміна засувки на газопроводі високого тиску ǿ80 завул.Інтернаціональний, м.Умань (кафедра механізація)</t>
  </si>
  <si>
    <t>ГТ08.ТТ01.КТ02.01.02..08.</t>
  </si>
  <si>
    <t>Крани кульові фланцеві діам.80мм</t>
  </si>
  <si>
    <t>Труби сталеві електрозварні діам. 219мм, товщина стінки 6мм</t>
  </si>
  <si>
    <t>Труби сталеві електрозварні діам. 325мм, товщина стінки 7мм</t>
  </si>
  <si>
    <t>ГТ08.ТТ01.КТ02.01.02..06.</t>
  </si>
  <si>
    <t>Крани кульові фланцеві діам.50мм</t>
  </si>
  <si>
    <t>Труби сталеві електрозварні діам. 80мм, товщина стінки 3,5мм</t>
  </si>
  <si>
    <t>ГТ01.ТТ01.КТ01.02.08.02.07.</t>
  </si>
  <si>
    <t>Крани кульові фланцеві діам.200мм</t>
  </si>
  <si>
    <t>Крани кульові муфтовіі діам.20мм</t>
  </si>
  <si>
    <t>ГТ08.ТТ01.КТ01.01.01..02.</t>
  </si>
  <si>
    <t>Крани кульові муфтовіі діам.50мм</t>
  </si>
  <si>
    <t>ГТ08.ТТ01.КТ01.01.01.02.06.</t>
  </si>
  <si>
    <t>ГТ05.ТТ01.КТ01.01.06.01.02.02</t>
  </si>
  <si>
    <t>ГТ01.ТТ01.КТ01.01.02.01.03.</t>
  </si>
  <si>
    <t>ГТ01.ТТ01.КТ01.01.03.01.01.</t>
  </si>
  <si>
    <t>ГТ01.ТТ01.КТ01.01.04.01.01.</t>
  </si>
  <si>
    <t>ГТ01.ТТ01.КТ01.01.05.01.01.</t>
  </si>
  <si>
    <t>ГТ01.ТТ01.КТ01.02.06.01.07.</t>
  </si>
  <si>
    <t>ГТ01.ТТ01.КТ01.02.07.03.07.</t>
  </si>
  <si>
    <t>Труби сталеві зварні діам.20мм</t>
  </si>
  <si>
    <t>Труби сталеві зварні діам.25мм</t>
  </si>
  <si>
    <t>Труби сталеві зварні діам.32мм</t>
  </si>
  <si>
    <t>Труби сталеві зварні діам.40мм</t>
  </si>
  <si>
    <t>Труби ст. електрозварні діам.76мм</t>
  </si>
  <si>
    <t>Труби ст. електрозварні діам.89мм</t>
  </si>
  <si>
    <t>Труби ст. електрозварні діам.57мм</t>
  </si>
  <si>
    <t>Відводи сталеві, діам.57мм</t>
  </si>
  <si>
    <t>Труби ст. електрозварні діам.108мм</t>
  </si>
  <si>
    <t>ГТ01.ТТ01.КТ01.02.10.01.09.</t>
  </si>
  <si>
    <t>Відводи сталеві, діам 108мм</t>
  </si>
  <si>
    <t>ГТ05.ТТ01.КТ01.01.10.01.01.02</t>
  </si>
  <si>
    <t>Крани кульові фланцеві діам.100мм</t>
  </si>
  <si>
    <t>ГТ08.ТТ01.КТ02.01.02.09.</t>
  </si>
  <si>
    <t>ГТ01.ТТ01.КТ01.02.08.02.09.</t>
  </si>
  <si>
    <t>Крани кульові муфтові діам.50мм</t>
  </si>
  <si>
    <t>Крани кульові фланцеві діам.25мм</t>
  </si>
  <si>
    <t>ГТ08.ТТ01.КТ01.01.02.03..</t>
  </si>
  <si>
    <t>ГТ02.ТТ01.КТ03.01.01.01.0,2.0,3.08.</t>
  </si>
  <si>
    <t>Регулятор тиску РДГ-80В</t>
  </si>
  <si>
    <t>до Кодексу газорозподільних систем</t>
  </si>
  <si>
    <t xml:space="preserve">(у редекції Постанови НКРЕКП від____ №___) </t>
  </si>
  <si>
    <t>ШРП-22 вул. Крупської смт. Маньківка. Фарбування  ШГРП, обладнання, огорожі</t>
  </si>
  <si>
    <t xml:space="preserve">Пристрої  передавання інформації з лічильників (вузлів обліку) </t>
  </si>
  <si>
    <t>Заміна лічильників газу населенню</t>
  </si>
  <si>
    <t>Інше обладнання газорегуляторних пунктів</t>
  </si>
  <si>
    <t>2983,68грн</t>
  </si>
  <si>
    <t>Додаток 10</t>
  </si>
  <si>
    <t>(глава 6 розділу IV)</t>
  </si>
  <si>
    <t>Запалановано в кількісному виразі, 
одиниці</t>
  </si>
  <si>
    <t>Фактично в кількісному виразі, 
одиниці</t>
  </si>
  <si>
    <t>Планований обсяг фінансування,  тис.грн без ПДВ</t>
  </si>
  <si>
    <t>Фактичний обсяг фінансування,  тис.грн без ПДВ</t>
  </si>
  <si>
    <t>Планована вартість 1 одиниці (вартість 1 км)</t>
  </si>
  <si>
    <t>Фактична вартість 1 одиниці (вартість 1 км)</t>
  </si>
  <si>
    <t>Планований  квартал завершення робіт</t>
  </si>
  <si>
    <t>Фактичний  квартал завершення робіт</t>
  </si>
  <si>
    <t xml:space="preserve"> ПАТ "Уманьгаз"</t>
  </si>
  <si>
    <t>171500000420200037</t>
  </si>
  <si>
    <t>ШРП, вул.Чкалова, с.М. Севастяніва, Христинівського району Заміна ШРП</t>
  </si>
  <si>
    <t>8.4.1.</t>
  </si>
  <si>
    <t>Придбання  автомобіля аварійнодиспечерської служби FORD Transit V363 VAN</t>
  </si>
  <si>
    <t>амортизаційні відрахування:</t>
  </si>
  <si>
    <t xml:space="preserve">інші джерела, передбачені тарифом </t>
  </si>
  <si>
    <t>Звітна інформація щодо виконання заходів першого планованого року Плану розвитку газорозподільної системи на 2017 - 2026  роки</t>
  </si>
  <si>
    <t>Розділ VIІІ. Модернізаці та закупівля колісної техніки</t>
  </si>
  <si>
    <t>Розділ ІХ.  Заходи, спрямовані на зниження виробничо-технологічних витрат та понаднормованих втрат природного газу</t>
  </si>
  <si>
    <t>Розділ Х.  Придбання сучасних приладів діагностики і обстеження та впровадження систем протиаварійного захисту систем газопостачання</t>
  </si>
  <si>
    <t>Розділ ХІ.  Впровадження та розвиток інформаційних технологій</t>
  </si>
  <si>
    <t xml:space="preserve">Розділ ХІІ. Інше </t>
  </si>
  <si>
    <t>станом на 31 грудня 2017року</t>
  </si>
  <si>
    <t>профінансовано</t>
  </si>
  <si>
    <t>СКЗ  вул. Будьоного, с. Талалаївка, Христинівського району Ремонт анодного поля</t>
  </si>
  <si>
    <t>4.4.7.</t>
  </si>
  <si>
    <t>28.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</si>
</sst>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0.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1"/>
      <color indexed="8"/>
      <name val="Calibri"/>
      <family val="2"/>
    </font>
    <font>
      <b/>
      <sz val="28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1"/>
      <name val="Calibri"/>
      <family val="2"/>
    </font>
    <font>
      <b/>
      <sz val="24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sz val="24"/>
      <name val="Times New Roman"/>
      <family val="1"/>
    </font>
    <font>
      <sz val="2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24"/>
      <color indexed="8"/>
      <name val="Times New Roman"/>
      <family val="1"/>
    </font>
    <font>
      <sz val="24"/>
      <name val="Arial Cyr"/>
      <family val="0"/>
    </font>
    <font>
      <b/>
      <i/>
      <sz val="24"/>
      <name val="Times New Roman"/>
      <family val="1"/>
    </font>
    <font>
      <sz val="24"/>
      <color indexed="8"/>
      <name val="Calibri"/>
      <family val="2"/>
    </font>
    <font>
      <sz val="16"/>
      <name val="Times New Roman"/>
      <family val="1"/>
    </font>
    <font>
      <sz val="11"/>
      <name val="Times New Roman"/>
      <family val="1"/>
    </font>
    <font>
      <sz val="20"/>
      <name val="Arial Cyr"/>
      <family val="0"/>
    </font>
    <font>
      <sz val="11"/>
      <color indexed="8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>
        <color indexed="63"/>
      </left>
      <right/>
      <top style="thin"/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3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6" fillId="24" borderId="10" xfId="0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12" fillId="24" borderId="11" xfId="0" applyFont="1" applyFill="1" applyBorder="1" applyAlignment="1">
      <alignment horizontal="center" vertical="center" textRotation="90"/>
    </xf>
    <xf numFmtId="0" fontId="29" fillId="0" borderId="0" xfId="0" applyFont="1" applyAlignment="1">
      <alignment/>
    </xf>
    <xf numFmtId="0" fontId="11" fillId="24" borderId="11" xfId="0" applyFont="1" applyFill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11" fillId="0" borderId="11" xfId="0" applyNumberFormat="1" applyFont="1" applyFill="1" applyBorder="1" applyAlignment="1">
      <alignment horizontal="center" wrapText="1"/>
    </xf>
    <xf numFmtId="2" fontId="11" fillId="0" borderId="11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24" borderId="11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vertical="center" wrapText="1"/>
    </xf>
    <xf numFmtId="0" fontId="11" fillId="24" borderId="11" xfId="0" applyFont="1" applyFill="1" applyBorder="1" applyAlignment="1">
      <alignment horizontal="center" vertical="center" shrinkToFit="1"/>
    </xf>
    <xf numFmtId="0" fontId="11" fillId="24" borderId="11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24" borderId="0" xfId="0" applyFont="1" applyFill="1" applyAlignment="1">
      <alignment/>
    </xf>
    <xf numFmtId="0" fontId="32" fillId="0" borderId="0" xfId="0" applyFont="1" applyAlignment="1">
      <alignment/>
    </xf>
    <xf numFmtId="0" fontId="11" fillId="24" borderId="0" xfId="0" applyFont="1" applyFill="1" applyAlignment="1">
      <alignment horizontal="center"/>
    </xf>
    <xf numFmtId="0" fontId="11" fillId="24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8" fillId="24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24" borderId="13" xfId="0" applyFont="1" applyFill="1" applyBorder="1" applyAlignment="1">
      <alignment/>
    </xf>
    <xf numFmtId="2" fontId="11" fillId="24" borderId="11" xfId="0" applyNumberFormat="1" applyFont="1" applyFill="1" applyBorder="1" applyAlignment="1">
      <alignment/>
    </xf>
    <xf numFmtId="0" fontId="11" fillId="0" borderId="12" xfId="0" applyFont="1" applyBorder="1" applyAlignment="1">
      <alignment horizontal="right" vertical="center"/>
    </xf>
    <xf numFmtId="0" fontId="11" fillId="0" borderId="13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14" xfId="0" applyFont="1" applyBorder="1" applyAlignment="1">
      <alignment vertical="center"/>
    </xf>
    <xf numFmtId="0" fontId="11" fillId="24" borderId="15" xfId="0" applyFont="1" applyFill="1" applyBorder="1" applyAlignment="1">
      <alignment/>
    </xf>
    <xf numFmtId="0" fontId="8" fillId="25" borderId="11" xfId="0" applyFont="1" applyFill="1" applyBorder="1" applyAlignment="1">
      <alignment horizontal="left" vertical="center" wrapText="1"/>
    </xf>
    <xf numFmtId="0" fontId="8" fillId="25" borderId="11" xfId="0" applyFont="1" applyFill="1" applyBorder="1" applyAlignment="1">
      <alignment horizontal="center" vertical="center" wrapText="1"/>
    </xf>
    <xf numFmtId="2" fontId="8" fillId="25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11" xfId="0" applyNumberFormat="1" applyFont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2" fontId="8" fillId="24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wrapText="1"/>
    </xf>
    <xf numFmtId="0" fontId="11" fillId="24" borderId="0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/>
    </xf>
    <xf numFmtId="0" fontId="11" fillId="0" borderId="11" xfId="0" applyFont="1" applyBorder="1" applyAlignment="1">
      <alignment horizontal="left" vertical="center"/>
    </xf>
    <xf numFmtId="16" fontId="11" fillId="0" borderId="12" xfId="0" applyNumberFormat="1" applyFont="1" applyBorder="1" applyAlignment="1">
      <alignment horizontal="right" vertical="center"/>
    </xf>
    <xf numFmtId="0" fontId="11" fillId="24" borderId="17" xfId="0" applyFont="1" applyFill="1" applyBorder="1" applyAlignment="1">
      <alignment/>
    </xf>
    <xf numFmtId="0" fontId="11" fillId="24" borderId="18" xfId="0" applyFont="1" applyFill="1" applyBorder="1" applyAlignment="1">
      <alignment wrapText="1"/>
    </xf>
    <xf numFmtId="0" fontId="11" fillId="24" borderId="15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center" wrapText="1"/>
    </xf>
    <xf numFmtId="2" fontId="11" fillId="0" borderId="11" xfId="0" applyNumberFormat="1" applyFont="1" applyFill="1" applyBorder="1" applyAlignment="1">
      <alignment horizontal="center" wrapText="1"/>
    </xf>
    <xf numFmtId="2" fontId="11" fillId="0" borderId="11" xfId="0" applyNumberFormat="1" applyFont="1" applyBorder="1" applyAlignment="1">
      <alignment horizontal="center" wrapText="1"/>
    </xf>
    <xf numFmtId="0" fontId="11" fillId="24" borderId="13" xfId="0" applyFont="1" applyFill="1" applyBorder="1" applyAlignment="1">
      <alignment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center"/>
    </xf>
    <xf numFmtId="0" fontId="11" fillId="0" borderId="20" xfId="0" applyNumberFormat="1" applyFont="1" applyFill="1" applyBorder="1" applyAlignment="1">
      <alignment horizontal="center" wrapText="1"/>
    </xf>
    <xf numFmtId="2" fontId="11" fillId="0" borderId="20" xfId="0" applyNumberFormat="1" applyFont="1" applyFill="1" applyBorder="1" applyAlignment="1">
      <alignment horizontal="center" wrapText="1"/>
    </xf>
    <xf numFmtId="2" fontId="11" fillId="24" borderId="11" xfId="0" applyNumberFormat="1" applyFont="1" applyFill="1" applyBorder="1" applyAlignment="1">
      <alignment horizontal="center" wrapText="1"/>
    </xf>
    <xf numFmtId="0" fontId="11" fillId="24" borderId="21" xfId="0" applyFont="1" applyFill="1" applyBorder="1" applyAlignment="1">
      <alignment/>
    </xf>
    <xf numFmtId="0" fontId="11" fillId="24" borderId="22" xfId="0" applyFont="1" applyFill="1" applyBorder="1" applyAlignment="1">
      <alignment/>
    </xf>
    <xf numFmtId="0" fontId="11" fillId="24" borderId="16" xfId="0" applyFont="1" applyFill="1" applyBorder="1" applyAlignment="1">
      <alignment wrapText="1"/>
    </xf>
    <xf numFmtId="0" fontId="11" fillId="24" borderId="23" xfId="0" applyFont="1" applyFill="1" applyBorder="1" applyAlignment="1">
      <alignment/>
    </xf>
    <xf numFmtId="0" fontId="11" fillId="24" borderId="24" xfId="0" applyFont="1" applyFill="1" applyBorder="1" applyAlignment="1">
      <alignment horizontal="center" vertical="center"/>
    </xf>
    <xf numFmtId="0" fontId="11" fillId="24" borderId="25" xfId="0" applyFont="1" applyFill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6" xfId="0" applyNumberFormat="1" applyFont="1" applyFill="1" applyBorder="1" applyAlignment="1">
      <alignment horizontal="center" wrapText="1"/>
    </xf>
    <xf numFmtId="2" fontId="11" fillId="0" borderId="27" xfId="0" applyNumberFormat="1" applyFont="1" applyFill="1" applyBorder="1" applyAlignment="1">
      <alignment horizontal="center" wrapText="1"/>
    </xf>
    <xf numFmtId="0" fontId="11" fillId="0" borderId="27" xfId="0" applyFont="1" applyBorder="1" applyAlignment="1">
      <alignment horizontal="center"/>
    </xf>
    <xf numFmtId="0" fontId="11" fillId="24" borderId="17" xfId="0" applyFont="1" applyFill="1" applyBorder="1" applyAlignment="1">
      <alignment horizontal="left" vertical="center"/>
    </xf>
    <xf numFmtId="0" fontId="11" fillId="24" borderId="15" xfId="0" applyFont="1" applyFill="1" applyBorder="1" applyAlignment="1">
      <alignment horizontal="left"/>
    </xf>
    <xf numFmtId="0" fontId="32" fillId="0" borderId="0" xfId="0" applyFont="1" applyBorder="1" applyAlignment="1">
      <alignment/>
    </xf>
    <xf numFmtId="0" fontId="32" fillId="0" borderId="11" xfId="0" applyFont="1" applyBorder="1" applyAlignment="1">
      <alignment/>
    </xf>
    <xf numFmtId="0" fontId="11" fillId="24" borderId="11" xfId="0" applyFont="1" applyFill="1" applyBorder="1" applyAlignment="1">
      <alignment horizontal="left"/>
    </xf>
    <xf numFmtId="0" fontId="32" fillId="0" borderId="0" xfId="0" applyFont="1" applyAlignment="1">
      <alignment horizontal="center"/>
    </xf>
    <xf numFmtId="0" fontId="8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/>
    </xf>
    <xf numFmtId="0" fontId="11" fillId="0" borderId="29" xfId="0" applyNumberFormat="1" applyFont="1" applyFill="1" applyBorder="1" applyAlignment="1">
      <alignment horizontal="center" wrapText="1"/>
    </xf>
    <xf numFmtId="0" fontId="11" fillId="0" borderId="27" xfId="0" applyNumberFormat="1" applyFont="1" applyFill="1" applyBorder="1" applyAlignment="1">
      <alignment horizontal="center" wrapText="1"/>
    </xf>
    <xf numFmtId="2" fontId="11" fillId="0" borderId="29" xfId="0" applyNumberFormat="1" applyFont="1" applyFill="1" applyBorder="1" applyAlignment="1">
      <alignment horizontal="center" wrapText="1"/>
    </xf>
    <xf numFmtId="0" fontId="11" fillId="24" borderId="27" xfId="0" applyFont="1" applyFill="1" applyBorder="1" applyAlignment="1">
      <alignment/>
    </xf>
    <xf numFmtId="0" fontId="35" fillId="0" borderId="0" xfId="0" applyFont="1" applyAlignment="1">
      <alignment/>
    </xf>
    <xf numFmtId="0" fontId="11" fillId="0" borderId="11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0" fontId="11" fillId="24" borderId="11" xfId="0" applyFont="1" applyFill="1" applyBorder="1" applyAlignment="1">
      <alignment shrinkToFit="1"/>
    </xf>
    <xf numFmtId="49" fontId="11" fillId="0" borderId="11" xfId="0" applyNumberFormat="1" applyFont="1" applyFill="1" applyBorder="1" applyAlignment="1">
      <alignment horizontal="center" vertical="center" shrinkToFit="1"/>
    </xf>
    <xf numFmtId="49" fontId="11" fillId="0" borderId="11" xfId="0" applyNumberFormat="1" applyFont="1" applyFill="1" applyBorder="1" applyAlignment="1">
      <alignment horizontal="center" vertical="center" shrinkToFit="1"/>
    </xf>
    <xf numFmtId="0" fontId="6" fillId="24" borderId="30" xfId="0" applyFont="1" applyFill="1" applyBorder="1" applyAlignment="1">
      <alignment horizontal="center" vertical="center"/>
    </xf>
    <xf numFmtId="0" fontId="11" fillId="24" borderId="31" xfId="0" applyFont="1" applyFill="1" applyBorder="1" applyAlignment="1">
      <alignment/>
    </xf>
    <xf numFmtId="0" fontId="11" fillId="24" borderId="31" xfId="0" applyFont="1" applyFill="1" applyBorder="1" applyAlignment="1">
      <alignment horizontal="center" vertical="center"/>
    </xf>
    <xf numFmtId="0" fontId="11" fillId="24" borderId="32" xfId="0" applyFont="1" applyFill="1" applyBorder="1" applyAlignment="1">
      <alignment/>
    </xf>
    <xf numFmtId="0" fontId="8" fillId="25" borderId="31" xfId="0" applyFont="1" applyFill="1" applyBorder="1" applyAlignment="1">
      <alignment horizontal="center" vertical="center" wrapText="1"/>
    </xf>
    <xf numFmtId="0" fontId="11" fillId="24" borderId="33" xfId="0" applyFont="1" applyFill="1" applyBorder="1" applyAlignment="1">
      <alignment/>
    </xf>
    <xf numFmtId="0" fontId="11" fillId="0" borderId="31" xfId="0" applyNumberFormat="1" applyFont="1" applyFill="1" applyBorder="1" applyAlignment="1">
      <alignment horizontal="center" wrapText="1"/>
    </xf>
    <xf numFmtId="0" fontId="11" fillId="24" borderId="34" xfId="0" applyFont="1" applyFill="1" applyBorder="1" applyAlignment="1">
      <alignment horizontal="center" vertical="center" textRotation="90"/>
    </xf>
    <xf numFmtId="0" fontId="11" fillId="24" borderId="31" xfId="0" applyFont="1" applyFill="1" applyBorder="1" applyAlignment="1">
      <alignment horizontal="center" wrapText="1"/>
    </xf>
    <xf numFmtId="0" fontId="11" fillId="24" borderId="35" xfId="0" applyFont="1" applyFill="1" applyBorder="1" applyAlignment="1">
      <alignment/>
    </xf>
    <xf numFmtId="0" fontId="11" fillId="24" borderId="36" xfId="0" applyFont="1" applyFill="1" applyBorder="1" applyAlignment="1">
      <alignment/>
    </xf>
    <xf numFmtId="0" fontId="11" fillId="24" borderId="37" xfId="0" applyFont="1" applyFill="1" applyBorder="1" applyAlignment="1">
      <alignment/>
    </xf>
    <xf numFmtId="49" fontId="11" fillId="24" borderId="11" xfId="0" applyNumberFormat="1" applyFont="1" applyFill="1" applyBorder="1" applyAlignment="1">
      <alignment horizontal="center" vertical="center" shrinkToFit="1"/>
    </xf>
    <xf numFmtId="16" fontId="36" fillId="0" borderId="15" xfId="0" applyNumberFormat="1" applyFont="1" applyBorder="1" applyAlignment="1">
      <alignment horizontal="right" vertical="center"/>
    </xf>
    <xf numFmtId="0" fontId="37" fillId="24" borderId="0" xfId="0" applyFont="1" applyFill="1" applyAlignment="1">
      <alignment/>
    </xf>
    <xf numFmtId="0" fontId="39" fillId="0" borderId="0" xfId="0" applyFont="1" applyAlignment="1">
      <alignment/>
    </xf>
    <xf numFmtId="0" fontId="11" fillId="24" borderId="38" xfId="0" applyFont="1" applyFill="1" applyBorder="1" applyAlignment="1">
      <alignment/>
    </xf>
    <xf numFmtId="0" fontId="33" fillId="0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wrapText="1"/>
    </xf>
    <xf numFmtId="2" fontId="11" fillId="0" borderId="14" xfId="0" applyNumberFormat="1" applyFont="1" applyFill="1" applyBorder="1" applyAlignment="1">
      <alignment horizontal="center" wrapText="1"/>
    </xf>
    <xf numFmtId="0" fontId="11" fillId="0" borderId="39" xfId="0" applyNumberFormat="1" applyFont="1" applyFill="1" applyBorder="1" applyAlignment="1">
      <alignment horizontal="center" wrapText="1"/>
    </xf>
    <xf numFmtId="0" fontId="37" fillId="24" borderId="11" xfId="0" applyFont="1" applyFill="1" applyBorder="1" applyAlignment="1">
      <alignment/>
    </xf>
    <xf numFmtId="0" fontId="36" fillId="24" borderId="11" xfId="0" applyFont="1" applyFill="1" applyBorder="1" applyAlignment="1">
      <alignment vertical="center" wrapText="1"/>
    </xf>
    <xf numFmtId="0" fontId="38" fillId="0" borderId="11" xfId="0" applyFont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36" fillId="0" borderId="11" xfId="0" applyFont="1" applyBorder="1" applyAlignment="1">
      <alignment horizontal="center"/>
    </xf>
    <xf numFmtId="0" fontId="5" fillId="0" borderId="11" xfId="0" applyNumberFormat="1" applyFont="1" applyFill="1" applyBorder="1" applyAlignment="1">
      <alignment horizontal="center" wrapText="1"/>
    </xf>
    <xf numFmtId="0" fontId="41" fillId="25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2" fontId="3" fillId="25" borderId="11" xfId="0" applyNumberFormat="1" applyFont="1" applyFill="1" applyBorder="1" applyAlignment="1">
      <alignment horizontal="center" vertical="center" wrapText="1"/>
    </xf>
    <xf numFmtId="0" fontId="11" fillId="24" borderId="40" xfId="0" applyFont="1" applyFill="1" applyBorder="1" applyAlignment="1">
      <alignment horizontal="center"/>
    </xf>
    <xf numFmtId="0" fontId="41" fillId="25" borderId="15" xfId="0" applyFont="1" applyFill="1" applyBorder="1" applyAlignment="1">
      <alignment horizontal="center" vertical="center" wrapText="1"/>
    </xf>
    <xf numFmtId="2" fontId="3" fillId="25" borderId="15" xfId="0" applyNumberFormat="1" applyFont="1" applyFill="1" applyBorder="1" applyAlignment="1">
      <alignment horizontal="center" vertical="center" wrapText="1"/>
    </xf>
    <xf numFmtId="0" fontId="41" fillId="25" borderId="31" xfId="0" applyFont="1" applyFill="1" applyBorder="1" applyAlignment="1">
      <alignment horizontal="center" vertical="center" wrapText="1"/>
    </xf>
    <xf numFmtId="0" fontId="41" fillId="25" borderId="33" xfId="0" applyFont="1" applyFill="1" applyBorder="1" applyAlignment="1">
      <alignment horizontal="center" vertical="center" wrapText="1"/>
    </xf>
    <xf numFmtId="0" fontId="5" fillId="24" borderId="31" xfId="0" applyFont="1" applyFill="1" applyBorder="1" applyAlignment="1">
      <alignment/>
    </xf>
    <xf numFmtId="0" fontId="40" fillId="25" borderId="41" xfId="0" applyFont="1" applyFill="1" applyBorder="1" applyAlignment="1">
      <alignment vertical="center" wrapText="1"/>
    </xf>
    <xf numFmtId="0" fontId="40" fillId="25" borderId="42" xfId="0" applyFont="1" applyFill="1" applyBorder="1" applyAlignment="1">
      <alignment vertical="center" wrapText="1"/>
    </xf>
    <xf numFmtId="0" fontId="8" fillId="25" borderId="43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center" vertical="center" wrapText="1"/>
    </xf>
    <xf numFmtId="0" fontId="8" fillId="25" borderId="15" xfId="0" applyFont="1" applyFill="1" applyBorder="1" applyAlignment="1">
      <alignment horizontal="center" vertical="center" wrapText="1"/>
    </xf>
    <xf numFmtId="0" fontId="34" fillId="26" borderId="43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/>
    </xf>
    <xf numFmtId="0" fontId="11" fillId="24" borderId="44" xfId="0" applyFont="1" applyFill="1" applyBorder="1" applyAlignment="1">
      <alignment horizontal="center" vertical="center"/>
    </xf>
    <xf numFmtId="0" fontId="11" fillId="24" borderId="45" xfId="0" applyFont="1" applyFill="1" applyBorder="1" applyAlignment="1">
      <alignment horizontal="center" vertical="center"/>
    </xf>
    <xf numFmtId="0" fontId="11" fillId="24" borderId="17" xfId="0" applyFont="1" applyFill="1" applyBorder="1" applyAlignment="1">
      <alignment horizontal="center" vertical="center"/>
    </xf>
    <xf numFmtId="0" fontId="8" fillId="24" borderId="46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8" fillId="24" borderId="47" xfId="0" applyFont="1" applyFill="1" applyBorder="1" applyAlignment="1">
      <alignment horizontal="center" vertical="center"/>
    </xf>
    <xf numFmtId="0" fontId="8" fillId="24" borderId="48" xfId="0" applyFont="1" applyFill="1" applyBorder="1" applyAlignment="1">
      <alignment horizontal="center" vertical="center"/>
    </xf>
    <xf numFmtId="0" fontId="11" fillId="24" borderId="49" xfId="0" applyFont="1" applyFill="1" applyBorder="1" applyAlignment="1">
      <alignment horizontal="center" vertical="center"/>
    </xf>
    <xf numFmtId="0" fontId="11" fillId="24" borderId="50" xfId="0" applyFont="1" applyFill="1" applyBorder="1" applyAlignment="1">
      <alignment horizontal="center" vertical="center"/>
    </xf>
    <xf numFmtId="0" fontId="11" fillId="24" borderId="51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 wrapText="1"/>
    </xf>
    <xf numFmtId="0" fontId="11" fillId="24" borderId="52" xfId="0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horizontal="center" vertical="center"/>
    </xf>
    <xf numFmtId="0" fontId="11" fillId="24" borderId="53" xfId="0" applyFont="1" applyFill="1" applyBorder="1" applyAlignment="1">
      <alignment horizontal="center" vertical="center"/>
    </xf>
    <xf numFmtId="0" fontId="8" fillId="24" borderId="54" xfId="0" applyFont="1" applyFill="1" applyBorder="1" applyAlignment="1">
      <alignment horizontal="center" vertical="center"/>
    </xf>
    <xf numFmtId="0" fontId="8" fillId="24" borderId="55" xfId="0" applyFont="1" applyFill="1" applyBorder="1" applyAlignment="1">
      <alignment horizontal="center" vertical="center"/>
    </xf>
    <xf numFmtId="0" fontId="11" fillId="24" borderId="56" xfId="0" applyFont="1" applyFill="1" applyBorder="1" applyAlignment="1">
      <alignment horizontal="center" vertical="center" textRotation="90"/>
    </xf>
    <xf numFmtId="0" fontId="11" fillId="24" borderId="57" xfId="0" applyFont="1" applyFill="1" applyBorder="1" applyAlignment="1">
      <alignment horizontal="center" vertical="center" textRotation="90"/>
    </xf>
    <xf numFmtId="0" fontId="11" fillId="24" borderId="58" xfId="0" applyFont="1" applyFill="1" applyBorder="1" applyAlignment="1">
      <alignment horizontal="center" vertical="center" textRotation="90"/>
    </xf>
    <xf numFmtId="0" fontId="11" fillId="24" borderId="59" xfId="0" applyFont="1" applyFill="1" applyBorder="1" applyAlignment="1">
      <alignment horizontal="center" vertical="center"/>
    </xf>
    <xf numFmtId="0" fontId="11" fillId="24" borderId="60" xfId="0" applyFont="1" applyFill="1" applyBorder="1" applyAlignment="1">
      <alignment horizontal="center" vertical="center"/>
    </xf>
    <xf numFmtId="0" fontId="11" fillId="24" borderId="61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 wrapText="1"/>
    </xf>
    <xf numFmtId="0" fontId="11" fillId="24" borderId="44" xfId="0" applyFont="1" applyFill="1" applyBorder="1" applyAlignment="1">
      <alignment horizontal="center" vertical="center" wrapText="1"/>
    </xf>
    <xf numFmtId="0" fontId="11" fillId="24" borderId="62" xfId="0" applyFont="1" applyFill="1" applyBorder="1" applyAlignment="1">
      <alignment horizontal="center" vertical="center" wrapText="1"/>
    </xf>
    <xf numFmtId="0" fontId="11" fillId="24" borderId="63" xfId="0" applyFont="1" applyFill="1" applyBorder="1" applyAlignment="1">
      <alignment horizontal="center" vertical="center" wrapText="1"/>
    </xf>
    <xf numFmtId="0" fontId="11" fillId="24" borderId="64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 shrinkToFit="1"/>
    </xf>
    <xf numFmtId="0" fontId="3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8" fillId="24" borderId="65" xfId="0" applyFont="1" applyFill="1" applyBorder="1" applyAlignment="1">
      <alignment horizontal="center" vertical="center" wrapText="1"/>
    </xf>
    <xf numFmtId="0" fontId="8" fillId="24" borderId="66" xfId="0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24" borderId="28" xfId="0" applyFont="1" applyFill="1" applyBorder="1" applyAlignment="1">
      <alignment horizontal="center" vertical="center" wrapText="1"/>
    </xf>
    <xf numFmtId="0" fontId="8" fillId="24" borderId="69" xfId="0" applyFont="1" applyFill="1" applyBorder="1" applyAlignment="1">
      <alignment horizontal="center" vertical="center" wrapText="1"/>
    </xf>
    <xf numFmtId="0" fontId="8" fillId="24" borderId="70" xfId="0" applyFont="1" applyFill="1" applyBorder="1" applyAlignment="1">
      <alignment horizontal="center" vertical="center" wrapText="1"/>
    </xf>
    <xf numFmtId="0" fontId="8" fillId="24" borderId="65" xfId="0" applyFont="1" applyFill="1" applyBorder="1" applyAlignment="1">
      <alignment horizontal="center" vertical="center"/>
    </xf>
    <xf numFmtId="0" fontId="8" fillId="24" borderId="70" xfId="0" applyFont="1" applyFill="1" applyBorder="1" applyAlignment="1">
      <alignment horizontal="center" vertical="center"/>
    </xf>
    <xf numFmtId="0" fontId="40" fillId="25" borderId="11" xfId="0" applyFont="1" applyFill="1" applyBorder="1" applyAlignment="1">
      <alignment horizontal="center" vertical="center" wrapText="1"/>
    </xf>
    <xf numFmtId="0" fontId="40" fillId="25" borderId="15" xfId="0" applyFont="1" applyFill="1" applyBorder="1" applyAlignment="1">
      <alignment horizontal="center" vertical="center" wrapText="1"/>
    </xf>
    <xf numFmtId="0" fontId="11" fillId="24" borderId="56" xfId="0" applyFont="1" applyFill="1" applyBorder="1" applyAlignment="1">
      <alignment horizontal="center"/>
    </xf>
    <xf numFmtId="0" fontId="11" fillId="24" borderId="58" xfId="0" applyFont="1" applyFill="1" applyBorder="1" applyAlignment="1">
      <alignment horizontal="center"/>
    </xf>
    <xf numFmtId="0" fontId="11" fillId="24" borderId="71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5"/>
  <sheetViews>
    <sheetView tabSelected="1" zoomScale="75" zoomScaleNormal="75" zoomScaleSheetLayoutView="75" workbookViewId="0" topLeftCell="A1">
      <pane xSplit="28365" topLeftCell="P1" activePane="topLeft" state="split"/>
      <selection pane="topLeft" activeCell="A1" sqref="A1"/>
      <selection pane="topRight" activeCell="P10" sqref="P10"/>
    </sheetView>
  </sheetViews>
  <sheetFormatPr defaultColWidth="9.140625" defaultRowHeight="15"/>
  <cols>
    <col min="1" max="1" width="12.57421875" style="23" customWidth="1"/>
    <col min="2" max="2" width="11.57421875" style="24" bestFit="1" customWidth="1"/>
    <col min="3" max="3" width="73.00390625" style="81" customWidth="1"/>
    <col min="4" max="4" width="37.7109375" style="24" customWidth="1"/>
    <col min="5" max="5" width="24.140625" style="24" customWidth="1"/>
    <col min="6" max="6" width="21.8515625" style="24" customWidth="1"/>
    <col min="7" max="7" width="42.00390625" style="24" customWidth="1"/>
    <col min="8" max="8" width="16.8515625" style="24" customWidth="1"/>
    <col min="9" max="10" width="21.00390625" style="24" customWidth="1"/>
    <col min="11" max="12" width="21.28125" style="24" customWidth="1"/>
    <col min="13" max="14" width="22.28125" style="24" customWidth="1"/>
    <col min="15" max="16" width="20.00390625" style="24" customWidth="1"/>
    <col min="17" max="17" width="28.28125" style="24" customWidth="1"/>
    <col min="18" max="16384" width="9.140625" style="24" customWidth="1"/>
  </cols>
  <sheetData>
    <row r="1" spans="3:17" ht="30.75">
      <c r="C1" s="25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6" ht="15">
      <c r="A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>
      <c r="A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26.25">
      <c r="A4" s="4"/>
      <c r="C4" s="5"/>
      <c r="D4" s="4"/>
      <c r="E4" s="4"/>
      <c r="F4" s="4"/>
      <c r="G4" s="4"/>
      <c r="H4" s="4"/>
      <c r="I4" s="4"/>
      <c r="J4" s="4"/>
      <c r="K4" s="4"/>
      <c r="L4" s="4"/>
      <c r="M4" s="7" t="s">
        <v>388</v>
      </c>
      <c r="N4" s="7"/>
      <c r="O4" s="7"/>
      <c r="P4" s="7"/>
      <c r="Q4" s="9"/>
    </row>
    <row r="5" spans="1:17" ht="26.25">
      <c r="A5" s="4"/>
      <c r="C5" s="5"/>
      <c r="D5" s="4"/>
      <c r="E5" s="4"/>
      <c r="F5" s="4"/>
      <c r="G5" s="4"/>
      <c r="H5" s="4"/>
      <c r="I5" s="4"/>
      <c r="J5" s="4"/>
      <c r="K5" s="4"/>
      <c r="L5" s="4"/>
      <c r="M5" s="7" t="s">
        <v>381</v>
      </c>
      <c r="N5" s="7"/>
      <c r="O5" s="7"/>
      <c r="P5" s="7"/>
      <c r="Q5" s="9"/>
    </row>
    <row r="6" spans="1:17" ht="26.25">
      <c r="A6" s="4"/>
      <c r="C6" s="5"/>
      <c r="D6" s="4"/>
      <c r="E6" s="4"/>
      <c r="F6" s="4"/>
      <c r="G6" s="4"/>
      <c r="H6" s="4"/>
      <c r="I6" s="4"/>
      <c r="J6" s="4"/>
      <c r="K6" s="4"/>
      <c r="L6" s="4"/>
      <c r="M6" s="7" t="s">
        <v>389</v>
      </c>
      <c r="N6" s="7"/>
      <c r="O6" s="7"/>
      <c r="P6" s="7"/>
      <c r="Q6" s="9"/>
    </row>
    <row r="7" spans="1:17" ht="26.25">
      <c r="A7" s="4"/>
      <c r="C7" s="5"/>
      <c r="D7" s="4"/>
      <c r="E7" s="4"/>
      <c r="F7" s="4"/>
      <c r="G7" s="4"/>
      <c r="H7" s="4"/>
      <c r="I7" s="4"/>
      <c r="J7" s="4"/>
      <c r="K7" s="4"/>
      <c r="L7" s="4"/>
      <c r="M7" s="7" t="s">
        <v>382</v>
      </c>
      <c r="N7" s="7"/>
      <c r="O7" s="7"/>
      <c r="P7" s="7"/>
      <c r="Q7" s="9"/>
    </row>
    <row r="8" spans="1:16" ht="34.5">
      <c r="A8" s="4"/>
      <c r="C8" s="172" t="s">
        <v>405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85"/>
    </row>
    <row r="9" spans="1:16" ht="27">
      <c r="A9" s="4"/>
      <c r="C9" s="173" t="s">
        <v>0</v>
      </c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</row>
    <row r="10" spans="1:16" ht="27">
      <c r="A10" s="4"/>
      <c r="C10" s="173" t="s">
        <v>398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</row>
    <row r="11" spans="1:16" ht="27">
      <c r="A11" s="4"/>
      <c r="C11" s="174" t="s">
        <v>411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</row>
    <row r="12" spans="1:16" ht="25.5">
      <c r="A12" s="4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pans="1:18" ht="27" thickBot="1">
      <c r="A13" s="4"/>
      <c r="C13" s="2"/>
      <c r="D13" s="2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1:17" s="94" customFormat="1" ht="51.75" customHeight="1">
      <c r="A14" s="176" t="s">
        <v>18</v>
      </c>
      <c r="B14" s="178" t="s">
        <v>1</v>
      </c>
      <c r="C14" s="180" t="s">
        <v>43</v>
      </c>
      <c r="D14" s="176" t="s">
        <v>28</v>
      </c>
      <c r="E14" s="176" t="s">
        <v>7</v>
      </c>
      <c r="F14" s="176" t="s">
        <v>4</v>
      </c>
      <c r="G14" s="183" t="s">
        <v>2</v>
      </c>
      <c r="H14" s="176" t="s">
        <v>3</v>
      </c>
      <c r="I14" s="176" t="s">
        <v>390</v>
      </c>
      <c r="J14" s="176" t="s">
        <v>391</v>
      </c>
      <c r="K14" s="176" t="s">
        <v>392</v>
      </c>
      <c r="L14" s="176" t="s">
        <v>393</v>
      </c>
      <c r="M14" s="176" t="s">
        <v>394</v>
      </c>
      <c r="N14" s="176" t="s">
        <v>395</v>
      </c>
      <c r="O14" s="176" t="s">
        <v>396</v>
      </c>
      <c r="P14" s="176" t="s">
        <v>397</v>
      </c>
      <c r="Q14" s="176" t="s">
        <v>5</v>
      </c>
    </row>
    <row r="15" spans="1:17" s="94" customFormat="1" ht="126.75" customHeight="1" thickBot="1">
      <c r="A15" s="177"/>
      <c r="B15" s="179"/>
      <c r="C15" s="181"/>
      <c r="D15" s="182"/>
      <c r="E15" s="182"/>
      <c r="F15" s="182"/>
      <c r="G15" s="184"/>
      <c r="H15" s="182"/>
      <c r="I15" s="182"/>
      <c r="J15" s="182"/>
      <c r="K15" s="182"/>
      <c r="L15" s="182"/>
      <c r="M15" s="182"/>
      <c r="N15" s="182"/>
      <c r="O15" s="182"/>
      <c r="P15" s="182"/>
      <c r="Q15" s="182"/>
    </row>
    <row r="16" spans="1:17" s="1" customFormat="1" ht="21" thickBot="1">
      <c r="A16" s="100">
        <v>1</v>
      </c>
      <c r="B16" s="87">
        <v>2</v>
      </c>
      <c r="C16" s="88">
        <v>3</v>
      </c>
      <c r="D16" s="86">
        <v>4</v>
      </c>
      <c r="E16" s="6">
        <v>5</v>
      </c>
      <c r="F16" s="86">
        <v>6</v>
      </c>
      <c r="G16" s="6">
        <v>7</v>
      </c>
      <c r="H16" s="86">
        <v>8</v>
      </c>
      <c r="I16" s="6">
        <v>9</v>
      </c>
      <c r="J16" s="86">
        <v>10</v>
      </c>
      <c r="K16" s="6">
        <v>11</v>
      </c>
      <c r="L16" s="86">
        <v>12</v>
      </c>
      <c r="M16" s="6">
        <v>13</v>
      </c>
      <c r="N16" s="86">
        <v>14</v>
      </c>
      <c r="O16" s="6">
        <v>15</v>
      </c>
      <c r="P16" s="86">
        <v>16</v>
      </c>
      <c r="Q16" s="6">
        <v>17</v>
      </c>
    </row>
    <row r="17" spans="1:17" ht="30.75">
      <c r="A17" s="161" t="s">
        <v>19</v>
      </c>
      <c r="B17" s="27"/>
      <c r="C17" s="147" t="s">
        <v>6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8"/>
    </row>
    <row r="18" spans="1:17" ht="30.75">
      <c r="A18" s="162"/>
      <c r="B18" s="29" t="s">
        <v>228</v>
      </c>
      <c r="C18" s="164" t="s">
        <v>49</v>
      </c>
      <c r="D18" s="30" t="s">
        <v>8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1"/>
    </row>
    <row r="19" spans="1:17" ht="30.75">
      <c r="A19" s="162"/>
      <c r="B19" s="29" t="s">
        <v>229</v>
      </c>
      <c r="C19" s="165"/>
      <c r="D19" s="30" t="s">
        <v>9</v>
      </c>
      <c r="E19" s="10"/>
      <c r="F19" s="20"/>
      <c r="G19" s="11"/>
      <c r="H19" s="12"/>
      <c r="I19" s="13">
        <f>SUM(I20:I26)</f>
        <v>4.353</v>
      </c>
      <c r="J19" s="13">
        <f>SUM(J20:J26)</f>
        <v>4.353</v>
      </c>
      <c r="K19" s="13">
        <f>SUM(K20:K26)</f>
        <v>558.8870000000001</v>
      </c>
      <c r="L19" s="13">
        <f>SUM(L20:L26)</f>
        <v>395.07333</v>
      </c>
      <c r="M19" s="31">
        <f aca="true" t="shared" si="0" ref="M19:N26">K19/I19</f>
        <v>128.39122444291294</v>
      </c>
      <c r="N19" s="31"/>
      <c r="O19" s="10"/>
      <c r="P19" s="10"/>
      <c r="Q19" s="101"/>
    </row>
    <row r="20" spans="1:17" ht="276.75">
      <c r="A20" s="162"/>
      <c r="B20" s="32" t="s">
        <v>230</v>
      </c>
      <c r="C20" s="165"/>
      <c r="D20" s="30"/>
      <c r="E20" s="19" t="s">
        <v>149</v>
      </c>
      <c r="F20" s="20" t="s">
        <v>63</v>
      </c>
      <c r="G20" s="11" t="s">
        <v>213</v>
      </c>
      <c r="H20" s="12" t="s">
        <v>61</v>
      </c>
      <c r="I20" s="14">
        <v>0.26</v>
      </c>
      <c r="J20" s="14">
        <v>0.26</v>
      </c>
      <c r="K20" s="14">
        <v>29.58</v>
      </c>
      <c r="L20" s="14">
        <v>29.331</v>
      </c>
      <c r="M20" s="31">
        <f t="shared" si="0"/>
        <v>113.76923076923076</v>
      </c>
      <c r="N20" s="31">
        <f t="shared" si="0"/>
        <v>112.81153846153846</v>
      </c>
      <c r="O20" s="17" t="s">
        <v>66</v>
      </c>
      <c r="P20" s="17"/>
      <c r="Q20" s="101"/>
    </row>
    <row r="21" spans="1:17" ht="307.5">
      <c r="A21" s="162"/>
      <c r="B21" s="32" t="s">
        <v>231</v>
      </c>
      <c r="C21" s="165"/>
      <c r="D21" s="30"/>
      <c r="E21" s="19" t="s">
        <v>149</v>
      </c>
      <c r="F21" s="96" t="s">
        <v>64</v>
      </c>
      <c r="G21" s="11" t="s">
        <v>62</v>
      </c>
      <c r="H21" s="12" t="s">
        <v>61</v>
      </c>
      <c r="I21" s="12">
        <v>0.563</v>
      </c>
      <c r="J21" s="12">
        <v>0.563</v>
      </c>
      <c r="K21" s="14">
        <v>16.03</v>
      </c>
      <c r="L21" s="14">
        <v>16.03</v>
      </c>
      <c r="M21" s="31">
        <f t="shared" si="0"/>
        <v>28.472468916518654</v>
      </c>
      <c r="N21" s="31">
        <f t="shared" si="0"/>
        <v>28.472468916518654</v>
      </c>
      <c r="O21" s="17" t="s">
        <v>66</v>
      </c>
      <c r="P21" s="17"/>
      <c r="Q21" s="101"/>
    </row>
    <row r="22" spans="1:17" ht="276.75">
      <c r="A22" s="162"/>
      <c r="B22" s="32" t="s">
        <v>232</v>
      </c>
      <c r="C22" s="165"/>
      <c r="D22" s="30"/>
      <c r="E22" s="19" t="s">
        <v>149</v>
      </c>
      <c r="F22" s="20" t="s">
        <v>65</v>
      </c>
      <c r="G22" s="11" t="s">
        <v>96</v>
      </c>
      <c r="H22" s="12" t="s">
        <v>61</v>
      </c>
      <c r="I22" s="15">
        <v>0.075</v>
      </c>
      <c r="J22" s="15">
        <v>0.075</v>
      </c>
      <c r="K22" s="16">
        <v>3.64</v>
      </c>
      <c r="L22" s="16">
        <v>3.61</v>
      </c>
      <c r="M22" s="31">
        <f t="shared" si="0"/>
        <v>48.53333333333334</v>
      </c>
      <c r="N22" s="31">
        <f t="shared" si="0"/>
        <v>48.13333333333333</v>
      </c>
      <c r="O22" s="17" t="s">
        <v>66</v>
      </c>
      <c r="P22" s="17"/>
      <c r="Q22" s="101"/>
    </row>
    <row r="23" spans="1:17" ht="215.25">
      <c r="A23" s="162"/>
      <c r="B23" s="32" t="s">
        <v>233</v>
      </c>
      <c r="C23" s="165"/>
      <c r="D23" s="33"/>
      <c r="E23" s="19" t="s">
        <v>149</v>
      </c>
      <c r="F23" s="98" t="s">
        <v>165</v>
      </c>
      <c r="G23" s="11" t="s">
        <v>153</v>
      </c>
      <c r="H23" s="12" t="s">
        <v>61</v>
      </c>
      <c r="I23" s="15">
        <v>0.885</v>
      </c>
      <c r="J23" s="15">
        <v>0.885</v>
      </c>
      <c r="K23" s="16">
        <f>122.617+9</f>
        <v>131.61700000000002</v>
      </c>
      <c r="L23" s="16">
        <v>131.62</v>
      </c>
      <c r="M23" s="31">
        <f t="shared" si="0"/>
        <v>148.71977401129945</v>
      </c>
      <c r="N23" s="31">
        <f t="shared" si="0"/>
        <v>148.72316384180792</v>
      </c>
      <c r="O23" s="17" t="s">
        <v>66</v>
      </c>
      <c r="P23" s="17"/>
      <c r="Q23" s="101"/>
    </row>
    <row r="24" spans="1:17" ht="184.5">
      <c r="A24" s="162"/>
      <c r="B24" s="32" t="s">
        <v>234</v>
      </c>
      <c r="C24" s="165"/>
      <c r="D24" s="33"/>
      <c r="E24" s="19" t="s">
        <v>149</v>
      </c>
      <c r="F24" s="96" t="s">
        <v>166</v>
      </c>
      <c r="G24" s="11" t="s">
        <v>154</v>
      </c>
      <c r="H24" s="12" t="s">
        <v>61</v>
      </c>
      <c r="I24" s="15">
        <v>0.03</v>
      </c>
      <c r="J24" s="15">
        <v>0.03</v>
      </c>
      <c r="K24" s="16">
        <v>1.21</v>
      </c>
      <c r="L24" s="16">
        <v>1.21</v>
      </c>
      <c r="M24" s="31">
        <f t="shared" si="0"/>
        <v>40.333333333333336</v>
      </c>
      <c r="N24" s="31">
        <f t="shared" si="0"/>
        <v>40.333333333333336</v>
      </c>
      <c r="O24" s="17" t="s">
        <v>66</v>
      </c>
      <c r="P24" s="17"/>
      <c r="Q24" s="101"/>
    </row>
    <row r="25" spans="1:17" ht="184.5">
      <c r="A25" s="162"/>
      <c r="B25" s="32" t="s">
        <v>235</v>
      </c>
      <c r="C25" s="165"/>
      <c r="D25" s="33"/>
      <c r="E25" s="19" t="s">
        <v>149</v>
      </c>
      <c r="F25" s="96" t="s">
        <v>167</v>
      </c>
      <c r="G25" s="11" t="s">
        <v>161</v>
      </c>
      <c r="H25" s="12" t="s">
        <v>61</v>
      </c>
      <c r="I25" s="15">
        <v>0.54</v>
      </c>
      <c r="J25" s="15">
        <v>0.54</v>
      </c>
      <c r="K25" s="16">
        <v>328.17</v>
      </c>
      <c r="L25" s="16">
        <v>205.54833</v>
      </c>
      <c r="M25" s="31">
        <f t="shared" si="0"/>
        <v>607.7222222222222</v>
      </c>
      <c r="N25" s="31">
        <f t="shared" si="0"/>
        <v>380.64505555555553</v>
      </c>
      <c r="O25" s="17" t="s">
        <v>66</v>
      </c>
      <c r="P25" s="17"/>
      <c r="Q25" s="136" t="s">
        <v>412</v>
      </c>
    </row>
    <row r="26" spans="1:17" ht="276.75">
      <c r="A26" s="162"/>
      <c r="B26" s="32" t="s">
        <v>236</v>
      </c>
      <c r="C26" s="165"/>
      <c r="D26" s="30"/>
      <c r="E26" s="19" t="s">
        <v>149</v>
      </c>
      <c r="F26" s="20" t="s">
        <v>63</v>
      </c>
      <c r="G26" s="11" t="s">
        <v>214</v>
      </c>
      <c r="H26" s="12" t="s">
        <v>67</v>
      </c>
      <c r="I26" s="14">
        <v>2</v>
      </c>
      <c r="J26" s="14">
        <v>2</v>
      </c>
      <c r="K26" s="14">
        <v>48.64</v>
      </c>
      <c r="L26" s="14">
        <v>7.724</v>
      </c>
      <c r="M26" s="31">
        <f t="shared" si="0"/>
        <v>24.32</v>
      </c>
      <c r="N26" s="31">
        <f t="shared" si="0"/>
        <v>3.862</v>
      </c>
      <c r="O26" s="17" t="s">
        <v>66</v>
      </c>
      <c r="P26" s="17"/>
      <c r="Q26" s="136" t="s">
        <v>412</v>
      </c>
    </row>
    <row r="27" spans="1:17" ht="55.5" customHeight="1" hidden="1">
      <c r="A27" s="162"/>
      <c r="B27" s="8"/>
      <c r="C27" s="165"/>
      <c r="D27" s="21"/>
      <c r="E27" s="19"/>
      <c r="F27" s="20"/>
      <c r="G27" s="11" t="s">
        <v>343</v>
      </c>
      <c r="H27" s="17"/>
      <c r="I27" s="18" t="s">
        <v>218</v>
      </c>
      <c r="J27" s="18"/>
      <c r="K27" s="18" t="s">
        <v>219</v>
      </c>
      <c r="L27" s="18"/>
      <c r="M27" s="10"/>
      <c r="N27" s="10"/>
      <c r="O27" s="17"/>
      <c r="P27" s="17"/>
      <c r="Q27" s="102" t="s">
        <v>338</v>
      </c>
    </row>
    <row r="28" spans="1:17" ht="88.5" customHeight="1" hidden="1">
      <c r="A28" s="162"/>
      <c r="B28" s="8"/>
      <c r="C28" s="165"/>
      <c r="D28" s="21"/>
      <c r="E28" s="19"/>
      <c r="F28" s="20"/>
      <c r="G28" s="11" t="s">
        <v>344</v>
      </c>
      <c r="H28" s="17"/>
      <c r="I28" s="18" t="s">
        <v>218</v>
      </c>
      <c r="J28" s="18"/>
      <c r="K28" s="18" t="s">
        <v>220</v>
      </c>
      <c r="L28" s="18"/>
      <c r="M28" s="10"/>
      <c r="N28" s="10"/>
      <c r="O28" s="17"/>
      <c r="P28" s="17"/>
      <c r="Q28" s="102" t="s">
        <v>339</v>
      </c>
    </row>
    <row r="29" spans="1:17" ht="30.75">
      <c r="A29" s="162"/>
      <c r="B29" s="29" t="s">
        <v>237</v>
      </c>
      <c r="C29" s="165"/>
      <c r="D29" s="30" t="s">
        <v>10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1"/>
    </row>
    <row r="30" spans="1:17" ht="31.5" thickBot="1">
      <c r="A30" s="162"/>
      <c r="B30" s="35" t="s">
        <v>238</v>
      </c>
      <c r="C30" s="166"/>
      <c r="D30" s="36" t="s">
        <v>11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103"/>
    </row>
    <row r="31" spans="1:17" s="40" customFormat="1" ht="36.75" customHeight="1">
      <c r="A31" s="162"/>
      <c r="B31" s="8"/>
      <c r="C31" s="37" t="s">
        <v>163</v>
      </c>
      <c r="D31" s="139" t="s">
        <v>162</v>
      </c>
      <c r="E31" s="38" t="s">
        <v>162</v>
      </c>
      <c r="F31" s="38" t="s">
        <v>162</v>
      </c>
      <c r="G31" s="38" t="s">
        <v>162</v>
      </c>
      <c r="H31" s="38" t="s">
        <v>162</v>
      </c>
      <c r="I31" s="39">
        <f>I19+I29+I30</f>
        <v>4.353</v>
      </c>
      <c r="J31" s="39">
        <f>J19+J29+J30</f>
        <v>4.353</v>
      </c>
      <c r="K31" s="39">
        <f>K19+K29+K30</f>
        <v>558.8870000000001</v>
      </c>
      <c r="L31" s="39">
        <f>L19+L29+L30</f>
        <v>395.07333</v>
      </c>
      <c r="M31" s="38" t="s">
        <v>162</v>
      </c>
      <c r="N31" s="38" t="s">
        <v>162</v>
      </c>
      <c r="O31" s="38" t="s">
        <v>162</v>
      </c>
      <c r="P31" s="38" t="s">
        <v>162</v>
      </c>
      <c r="Q31" s="104" t="s">
        <v>162</v>
      </c>
    </row>
    <row r="32" spans="1:18" s="129" customFormat="1" ht="42" customHeight="1">
      <c r="A32" s="162"/>
      <c r="B32" s="8"/>
      <c r="C32" s="137" t="s">
        <v>403</v>
      </c>
      <c r="D32" s="140" t="s">
        <v>162</v>
      </c>
      <c r="E32" s="38" t="s">
        <v>162</v>
      </c>
      <c r="F32" s="128" t="s">
        <v>162</v>
      </c>
      <c r="G32" s="128" t="s">
        <v>162</v>
      </c>
      <c r="H32" s="128" t="s">
        <v>162</v>
      </c>
      <c r="I32" s="128" t="s">
        <v>162</v>
      </c>
      <c r="J32" s="128" t="s">
        <v>162</v>
      </c>
      <c r="K32" s="130">
        <f>K31</f>
        <v>558.8870000000001</v>
      </c>
      <c r="L32" s="130">
        <f>L31</f>
        <v>395.07333</v>
      </c>
      <c r="M32" s="128" t="s">
        <v>162</v>
      </c>
      <c r="N32" s="128" t="s">
        <v>162</v>
      </c>
      <c r="O32" s="128" t="s">
        <v>162</v>
      </c>
      <c r="P32" s="128" t="s">
        <v>162</v>
      </c>
      <c r="Q32" s="134" t="s">
        <v>162</v>
      </c>
      <c r="R32" s="24"/>
    </row>
    <row r="33" spans="1:18" s="129" customFormat="1" ht="42" customHeight="1" thickBot="1">
      <c r="A33" s="162"/>
      <c r="B33" s="8"/>
      <c r="C33" s="138" t="s">
        <v>404</v>
      </c>
      <c r="D33" s="141" t="s">
        <v>162</v>
      </c>
      <c r="E33" s="38" t="s">
        <v>162</v>
      </c>
      <c r="F33" s="132" t="s">
        <v>162</v>
      </c>
      <c r="G33" s="132" t="s">
        <v>162</v>
      </c>
      <c r="H33" s="132" t="s">
        <v>162</v>
      </c>
      <c r="I33" s="132" t="s">
        <v>162</v>
      </c>
      <c r="J33" s="132" t="s">
        <v>162</v>
      </c>
      <c r="K33" s="133">
        <v>0</v>
      </c>
      <c r="L33" s="133">
        <v>0</v>
      </c>
      <c r="M33" s="132" t="s">
        <v>162</v>
      </c>
      <c r="N33" s="132" t="s">
        <v>162</v>
      </c>
      <c r="O33" s="132" t="s">
        <v>162</v>
      </c>
      <c r="P33" s="132" t="s">
        <v>162</v>
      </c>
      <c r="Q33" s="135" t="s">
        <v>162</v>
      </c>
      <c r="R33" s="34"/>
    </row>
    <row r="34" spans="1:17" ht="30.75">
      <c r="A34" s="162"/>
      <c r="B34" s="8"/>
      <c r="C34" s="147" t="s">
        <v>25</v>
      </c>
      <c r="D34" s="149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8"/>
    </row>
    <row r="35" spans="1:17" ht="30.75">
      <c r="A35" s="162"/>
      <c r="B35" s="41" t="s">
        <v>221</v>
      </c>
      <c r="C35" s="143" t="s">
        <v>23</v>
      </c>
      <c r="D35" s="30" t="s">
        <v>8</v>
      </c>
      <c r="E35" s="10"/>
      <c r="F35" s="97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1"/>
    </row>
    <row r="36" spans="1:17" ht="30.75">
      <c r="A36" s="162"/>
      <c r="B36" s="41" t="s">
        <v>222</v>
      </c>
      <c r="C36" s="144"/>
      <c r="D36" s="30" t="s">
        <v>9</v>
      </c>
      <c r="E36" s="10"/>
      <c r="F36" s="97"/>
      <c r="G36" s="10"/>
      <c r="H36" s="10"/>
      <c r="I36" s="42">
        <f>SUM(I37:I39)</f>
        <v>2</v>
      </c>
      <c r="J36" s="42">
        <f>SUM(J37:J39)</f>
        <v>2</v>
      </c>
      <c r="K36" s="13">
        <f>SUM(K37:K39)</f>
        <v>4.25</v>
      </c>
      <c r="L36" s="13">
        <f>SUM(L37:L39)</f>
        <v>5.17</v>
      </c>
      <c r="M36" s="10"/>
      <c r="N36" s="10"/>
      <c r="O36" s="10"/>
      <c r="P36" s="10"/>
      <c r="Q36" s="101"/>
    </row>
    <row r="37" spans="1:17" ht="215.25">
      <c r="A37" s="162"/>
      <c r="B37" s="32" t="s">
        <v>239</v>
      </c>
      <c r="C37" s="144"/>
      <c r="D37" s="30"/>
      <c r="E37" s="19" t="s">
        <v>150</v>
      </c>
      <c r="F37" s="96" t="s">
        <v>68</v>
      </c>
      <c r="G37" s="11" t="s">
        <v>94</v>
      </c>
      <c r="H37" s="15" t="s">
        <v>67</v>
      </c>
      <c r="I37" s="15">
        <v>1</v>
      </c>
      <c r="J37" s="15">
        <v>1</v>
      </c>
      <c r="K37" s="16">
        <v>1.81</v>
      </c>
      <c r="L37" s="16">
        <v>2.01</v>
      </c>
      <c r="M37" s="10"/>
      <c r="N37" s="10"/>
      <c r="O37" s="17" t="s">
        <v>66</v>
      </c>
      <c r="P37" s="17"/>
      <c r="Q37" s="101"/>
    </row>
    <row r="38" spans="1:17" ht="184.5">
      <c r="A38" s="162"/>
      <c r="B38" s="32" t="s">
        <v>240</v>
      </c>
      <c r="C38" s="144"/>
      <c r="D38" s="30"/>
      <c r="E38" s="19" t="s">
        <v>150</v>
      </c>
      <c r="F38" s="20" t="s">
        <v>69</v>
      </c>
      <c r="G38" s="11" t="s">
        <v>95</v>
      </c>
      <c r="H38" s="15" t="s">
        <v>67</v>
      </c>
      <c r="I38" s="15">
        <v>1</v>
      </c>
      <c r="J38" s="15">
        <v>1</v>
      </c>
      <c r="K38" s="16">
        <v>2.44</v>
      </c>
      <c r="L38" s="16">
        <v>3.16</v>
      </c>
      <c r="M38" s="10"/>
      <c r="N38" s="10"/>
      <c r="O38" s="17" t="s">
        <v>66</v>
      </c>
      <c r="P38" s="17"/>
      <c r="Q38" s="101"/>
    </row>
    <row r="39" spans="1:17" ht="30.75">
      <c r="A39" s="162"/>
      <c r="B39" s="8"/>
      <c r="C39" s="144"/>
      <c r="D39" s="30"/>
      <c r="E39" s="10"/>
      <c r="F39" s="96"/>
      <c r="G39" s="11"/>
      <c r="H39" s="15"/>
      <c r="I39" s="15"/>
      <c r="J39" s="15"/>
      <c r="K39" s="16"/>
      <c r="L39" s="16"/>
      <c r="M39" s="10"/>
      <c r="N39" s="10"/>
      <c r="O39" s="17"/>
      <c r="P39" s="17"/>
      <c r="Q39" s="101"/>
    </row>
    <row r="40" spans="1:17" ht="30.75">
      <c r="A40" s="162"/>
      <c r="B40" s="41" t="s">
        <v>223</v>
      </c>
      <c r="C40" s="144"/>
      <c r="D40" s="30" t="s">
        <v>10</v>
      </c>
      <c r="E40" s="10"/>
      <c r="F40" s="97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1"/>
    </row>
    <row r="41" spans="1:17" ht="30.75">
      <c r="A41" s="162"/>
      <c r="B41" s="41" t="s">
        <v>224</v>
      </c>
      <c r="C41" s="144"/>
      <c r="D41" s="30" t="s">
        <v>24</v>
      </c>
      <c r="E41" s="10"/>
      <c r="F41" s="97"/>
      <c r="G41" s="10"/>
      <c r="H41" s="10"/>
      <c r="I41" s="43">
        <f>SUM(I42:I67)</f>
        <v>62</v>
      </c>
      <c r="J41" s="43">
        <f>SUM(J42:J67)</f>
        <v>62</v>
      </c>
      <c r="K41" s="44">
        <f>SUM(K42:K67)</f>
        <v>142.883</v>
      </c>
      <c r="L41" s="44">
        <f>SUM(L42:L67)</f>
        <v>73.17488</v>
      </c>
      <c r="M41" s="10"/>
      <c r="N41" s="10"/>
      <c r="O41" s="10"/>
      <c r="P41" s="10"/>
      <c r="Q41" s="101"/>
    </row>
    <row r="42" spans="1:17" ht="215.25">
      <c r="A42" s="162"/>
      <c r="B42" s="32" t="s">
        <v>241</v>
      </c>
      <c r="C42" s="144"/>
      <c r="D42" s="30"/>
      <c r="E42" s="19" t="s">
        <v>149</v>
      </c>
      <c r="F42" s="96" t="s">
        <v>70</v>
      </c>
      <c r="G42" s="11" t="s">
        <v>340</v>
      </c>
      <c r="H42" s="15" t="s">
        <v>67</v>
      </c>
      <c r="I42" s="15">
        <v>1</v>
      </c>
      <c r="J42" s="15">
        <v>1</v>
      </c>
      <c r="K42" s="16">
        <v>37.72</v>
      </c>
      <c r="L42" s="16">
        <v>1.96378</v>
      </c>
      <c r="M42" s="10"/>
      <c r="N42" s="10"/>
      <c r="O42" s="17" t="s">
        <v>66</v>
      </c>
      <c r="P42" s="17"/>
      <c r="Q42" s="136" t="s">
        <v>412</v>
      </c>
    </row>
    <row r="43" spans="1:17" ht="26.25" customHeight="1" hidden="1">
      <c r="A43" s="162"/>
      <c r="B43" s="8"/>
      <c r="C43" s="144"/>
      <c r="D43" s="21"/>
      <c r="E43" s="19"/>
      <c r="F43" s="20"/>
      <c r="G43" s="11" t="s">
        <v>342</v>
      </c>
      <c r="H43" s="17"/>
      <c r="I43" s="18" t="s">
        <v>181</v>
      </c>
      <c r="J43" s="18"/>
      <c r="K43" s="18" t="s">
        <v>183</v>
      </c>
      <c r="L43" s="18"/>
      <c r="M43" s="10"/>
      <c r="N43" s="10"/>
      <c r="O43" s="17"/>
      <c r="P43" s="17"/>
      <c r="Q43" s="102" t="s">
        <v>341</v>
      </c>
    </row>
    <row r="44" spans="1:17" ht="153.75">
      <c r="A44" s="162"/>
      <c r="B44" s="32" t="s">
        <v>242</v>
      </c>
      <c r="C44" s="144"/>
      <c r="D44" s="30"/>
      <c r="E44" s="19" t="s">
        <v>149</v>
      </c>
      <c r="F44" s="96" t="s">
        <v>82</v>
      </c>
      <c r="G44" s="11" t="s">
        <v>71</v>
      </c>
      <c r="H44" s="15" t="s">
        <v>67</v>
      </c>
      <c r="I44" s="15">
        <v>1</v>
      </c>
      <c r="J44" s="15">
        <v>1</v>
      </c>
      <c r="K44" s="16">
        <v>4.79</v>
      </c>
      <c r="L44" s="16">
        <v>4.9</v>
      </c>
      <c r="M44" s="10"/>
      <c r="N44" s="10"/>
      <c r="O44" s="17" t="s">
        <v>66</v>
      </c>
      <c r="P44" s="17"/>
      <c r="Q44" s="101"/>
    </row>
    <row r="45" spans="1:17" ht="26.25" customHeight="1" hidden="1">
      <c r="A45" s="162"/>
      <c r="B45" s="8"/>
      <c r="C45" s="144"/>
      <c r="D45" s="21"/>
      <c r="E45" s="19"/>
      <c r="F45" s="20"/>
      <c r="G45" s="11" t="s">
        <v>346</v>
      </c>
      <c r="H45" s="17"/>
      <c r="I45" s="18" t="s">
        <v>181</v>
      </c>
      <c r="J45" s="18"/>
      <c r="K45" s="18" t="s">
        <v>202</v>
      </c>
      <c r="L45" s="18"/>
      <c r="M45" s="10"/>
      <c r="N45" s="10"/>
      <c r="O45" s="17"/>
      <c r="P45" s="17"/>
      <c r="Q45" s="102" t="s">
        <v>345</v>
      </c>
    </row>
    <row r="46" spans="1:17" ht="184.5">
      <c r="A46" s="162"/>
      <c r="B46" s="32" t="s">
        <v>243</v>
      </c>
      <c r="C46" s="144"/>
      <c r="D46" s="30"/>
      <c r="E46" s="19" t="s">
        <v>149</v>
      </c>
      <c r="F46" s="96" t="s">
        <v>83</v>
      </c>
      <c r="G46" s="11" t="s">
        <v>72</v>
      </c>
      <c r="H46" s="15" t="s">
        <v>67</v>
      </c>
      <c r="I46" s="15">
        <v>1</v>
      </c>
      <c r="J46" s="15">
        <v>1</v>
      </c>
      <c r="K46" s="16">
        <v>13.31</v>
      </c>
      <c r="L46" s="16">
        <v>1.25425</v>
      </c>
      <c r="M46" s="10"/>
      <c r="N46" s="10"/>
      <c r="O46" s="17" t="s">
        <v>66</v>
      </c>
      <c r="P46" s="17"/>
      <c r="Q46" s="136" t="s">
        <v>412</v>
      </c>
    </row>
    <row r="47" spans="1:17" ht="26.25" customHeight="1" hidden="1">
      <c r="A47" s="162"/>
      <c r="B47" s="8"/>
      <c r="C47" s="144"/>
      <c r="D47" s="21"/>
      <c r="E47" s="19"/>
      <c r="F47" s="20"/>
      <c r="G47" s="11" t="s">
        <v>346</v>
      </c>
      <c r="H47" s="17"/>
      <c r="I47" s="18" t="s">
        <v>181</v>
      </c>
      <c r="J47" s="18"/>
      <c r="K47" s="18" t="s">
        <v>182</v>
      </c>
      <c r="L47" s="18"/>
      <c r="M47" s="10"/>
      <c r="N47" s="10"/>
      <c r="O47" s="17"/>
      <c r="P47" s="17"/>
      <c r="Q47" s="102" t="s">
        <v>345</v>
      </c>
    </row>
    <row r="48" spans="1:17" ht="184.5">
      <c r="A48" s="162"/>
      <c r="B48" s="32" t="s">
        <v>244</v>
      </c>
      <c r="C48" s="144"/>
      <c r="D48" s="30"/>
      <c r="E48" s="19" t="s">
        <v>149</v>
      </c>
      <c r="F48" s="96" t="s">
        <v>84</v>
      </c>
      <c r="G48" s="11" t="s">
        <v>73</v>
      </c>
      <c r="H48" s="15" t="s">
        <v>67</v>
      </c>
      <c r="I48" s="15">
        <v>2</v>
      </c>
      <c r="J48" s="15">
        <v>2</v>
      </c>
      <c r="K48" s="16">
        <v>16.92</v>
      </c>
      <c r="L48" s="16">
        <v>4.04385</v>
      </c>
      <c r="M48" s="10"/>
      <c r="N48" s="10"/>
      <c r="O48" s="17" t="s">
        <v>66</v>
      </c>
      <c r="P48" s="17"/>
      <c r="Q48" s="136" t="s">
        <v>412</v>
      </c>
    </row>
    <row r="49" spans="1:17" ht="123" hidden="1">
      <c r="A49" s="162"/>
      <c r="B49" s="8"/>
      <c r="C49" s="144"/>
      <c r="D49" s="21"/>
      <c r="E49" s="19"/>
      <c r="F49" s="20"/>
      <c r="G49" s="11" t="s">
        <v>347</v>
      </c>
      <c r="H49" s="17"/>
      <c r="I49" s="18" t="s">
        <v>175</v>
      </c>
      <c r="J49" s="18"/>
      <c r="K49" s="18" t="s">
        <v>203</v>
      </c>
      <c r="L49" s="18"/>
      <c r="M49" s="10"/>
      <c r="N49" s="10"/>
      <c r="O49" s="17"/>
      <c r="P49" s="17"/>
      <c r="Q49" s="102" t="s">
        <v>348</v>
      </c>
    </row>
    <row r="50" spans="1:17" ht="26.25" customHeight="1" hidden="1">
      <c r="A50" s="162"/>
      <c r="B50" s="8"/>
      <c r="C50" s="144"/>
      <c r="D50" s="21"/>
      <c r="E50" s="19"/>
      <c r="F50" s="20"/>
      <c r="G50" s="11" t="s">
        <v>342</v>
      </c>
      <c r="H50" s="17"/>
      <c r="I50" s="18" t="s">
        <v>180</v>
      </c>
      <c r="J50" s="18"/>
      <c r="K50" s="18" t="s">
        <v>387</v>
      </c>
      <c r="L50" s="18"/>
      <c r="M50" s="10"/>
      <c r="N50" s="10"/>
      <c r="O50" s="17"/>
      <c r="P50" s="17"/>
      <c r="Q50" s="102" t="s">
        <v>341</v>
      </c>
    </row>
    <row r="51" spans="1:17" ht="153.75">
      <c r="A51" s="162"/>
      <c r="B51" s="32" t="s">
        <v>245</v>
      </c>
      <c r="C51" s="144"/>
      <c r="D51" s="30"/>
      <c r="E51" s="19" t="s">
        <v>149</v>
      </c>
      <c r="F51" s="96" t="s">
        <v>85</v>
      </c>
      <c r="G51" s="11" t="s">
        <v>74</v>
      </c>
      <c r="H51" s="15" t="s">
        <v>67</v>
      </c>
      <c r="I51" s="15">
        <v>1</v>
      </c>
      <c r="J51" s="15">
        <v>1</v>
      </c>
      <c r="K51" s="16">
        <v>3.37</v>
      </c>
      <c r="L51" s="16">
        <v>2.308</v>
      </c>
      <c r="M51" s="10"/>
      <c r="N51" s="10"/>
      <c r="O51" s="17" t="s">
        <v>66</v>
      </c>
      <c r="P51" s="17"/>
      <c r="Q51" s="136" t="s">
        <v>412</v>
      </c>
    </row>
    <row r="52" spans="1:17" ht="26.25" customHeight="1" hidden="1">
      <c r="A52" s="162"/>
      <c r="B52" s="8"/>
      <c r="C52" s="144"/>
      <c r="D52" s="21"/>
      <c r="E52" s="19"/>
      <c r="F52" s="20"/>
      <c r="G52" s="11" t="s">
        <v>342</v>
      </c>
      <c r="H52" s="17"/>
      <c r="I52" s="18" t="s">
        <v>181</v>
      </c>
      <c r="J52" s="18"/>
      <c r="K52" s="18" t="s">
        <v>183</v>
      </c>
      <c r="L52" s="18"/>
      <c r="M52" s="10"/>
      <c r="N52" s="10"/>
      <c r="O52" s="17"/>
      <c r="P52" s="17"/>
      <c r="Q52" s="102" t="s">
        <v>341</v>
      </c>
    </row>
    <row r="53" spans="1:17" ht="184.5">
      <c r="A53" s="162"/>
      <c r="B53" s="32" t="s">
        <v>246</v>
      </c>
      <c r="C53" s="144"/>
      <c r="D53" s="30"/>
      <c r="E53" s="19" t="s">
        <v>149</v>
      </c>
      <c r="F53" s="99" t="s">
        <v>86</v>
      </c>
      <c r="G53" s="45" t="s">
        <v>75</v>
      </c>
      <c r="H53" s="15" t="s">
        <v>67</v>
      </c>
      <c r="I53" s="15">
        <v>1</v>
      </c>
      <c r="J53" s="15">
        <v>1</v>
      </c>
      <c r="K53" s="16">
        <v>4.11</v>
      </c>
      <c r="L53" s="16">
        <v>4.45</v>
      </c>
      <c r="M53" s="10"/>
      <c r="N53" s="10"/>
      <c r="O53" s="17" t="s">
        <v>66</v>
      </c>
      <c r="P53" s="17"/>
      <c r="Q53" s="101"/>
    </row>
    <row r="54" spans="1:17" ht="26.25" customHeight="1" hidden="1">
      <c r="A54" s="162"/>
      <c r="B54" s="8"/>
      <c r="C54" s="144"/>
      <c r="D54" s="21"/>
      <c r="E54" s="19"/>
      <c r="F54" s="20"/>
      <c r="G54" s="11" t="s">
        <v>342</v>
      </c>
      <c r="H54" s="17"/>
      <c r="I54" s="18" t="s">
        <v>181</v>
      </c>
      <c r="J54" s="18"/>
      <c r="K54" s="18" t="s">
        <v>183</v>
      </c>
      <c r="L54" s="18"/>
      <c r="M54" s="10"/>
      <c r="N54" s="10"/>
      <c r="O54" s="17"/>
      <c r="P54" s="17"/>
      <c r="Q54" s="102" t="s">
        <v>341</v>
      </c>
    </row>
    <row r="55" spans="1:17" ht="153.75">
      <c r="A55" s="162"/>
      <c r="B55" s="32" t="s">
        <v>247</v>
      </c>
      <c r="C55" s="144"/>
      <c r="D55" s="30"/>
      <c r="E55" s="19" t="s">
        <v>149</v>
      </c>
      <c r="F55" s="46" t="s">
        <v>87</v>
      </c>
      <c r="G55" s="11" t="s">
        <v>76</v>
      </c>
      <c r="H55" s="15" t="s">
        <v>67</v>
      </c>
      <c r="I55" s="15">
        <v>1</v>
      </c>
      <c r="J55" s="15">
        <v>1</v>
      </c>
      <c r="K55" s="16">
        <v>29.04</v>
      </c>
      <c r="L55" s="16">
        <v>24.28</v>
      </c>
      <c r="M55" s="10"/>
      <c r="N55" s="10"/>
      <c r="O55" s="17" t="s">
        <v>66</v>
      </c>
      <c r="P55" s="17"/>
      <c r="Q55" s="101"/>
    </row>
    <row r="56" spans="1:17" ht="26.25" customHeight="1" hidden="1">
      <c r="A56" s="162"/>
      <c r="B56" s="8"/>
      <c r="C56" s="144"/>
      <c r="D56" s="21"/>
      <c r="E56" s="19"/>
      <c r="F56" s="20"/>
      <c r="G56" s="11" t="s">
        <v>349</v>
      </c>
      <c r="H56" s="17"/>
      <c r="I56" s="18" t="s">
        <v>181</v>
      </c>
      <c r="J56" s="18"/>
      <c r="K56" s="18" t="s">
        <v>183</v>
      </c>
      <c r="L56" s="18"/>
      <c r="M56" s="10"/>
      <c r="N56" s="10"/>
      <c r="O56" s="17"/>
      <c r="P56" s="17"/>
      <c r="Q56" s="102" t="s">
        <v>341</v>
      </c>
    </row>
    <row r="57" spans="1:17" ht="153.75">
      <c r="A57" s="162"/>
      <c r="B57" s="32" t="s">
        <v>248</v>
      </c>
      <c r="C57" s="144"/>
      <c r="D57" s="30"/>
      <c r="E57" s="19" t="s">
        <v>149</v>
      </c>
      <c r="F57" s="96" t="s">
        <v>88</v>
      </c>
      <c r="G57" s="11" t="s">
        <v>77</v>
      </c>
      <c r="H57" s="15" t="s">
        <v>67</v>
      </c>
      <c r="I57" s="15">
        <v>1</v>
      </c>
      <c r="J57" s="15">
        <v>1</v>
      </c>
      <c r="K57" s="16">
        <v>3.48</v>
      </c>
      <c r="L57" s="16">
        <v>2.308</v>
      </c>
      <c r="M57" s="10"/>
      <c r="N57" s="10"/>
      <c r="O57" s="17" t="s">
        <v>66</v>
      </c>
      <c r="P57" s="17"/>
      <c r="Q57" s="136" t="s">
        <v>412</v>
      </c>
    </row>
    <row r="58" spans="1:17" ht="26.25" customHeight="1" hidden="1">
      <c r="A58" s="162"/>
      <c r="B58" s="8"/>
      <c r="C58" s="144"/>
      <c r="D58" s="21"/>
      <c r="E58" s="19"/>
      <c r="F58" s="20"/>
      <c r="G58" s="11" t="s">
        <v>342</v>
      </c>
      <c r="H58" s="17"/>
      <c r="I58" s="18" t="s">
        <v>181</v>
      </c>
      <c r="J58" s="18"/>
      <c r="K58" s="18" t="s">
        <v>183</v>
      </c>
      <c r="L58" s="18"/>
      <c r="M58" s="10"/>
      <c r="N58" s="10"/>
      <c r="O58" s="17"/>
      <c r="P58" s="17"/>
      <c r="Q58" s="102" t="s">
        <v>341</v>
      </c>
    </row>
    <row r="59" spans="1:17" ht="184.5">
      <c r="A59" s="162"/>
      <c r="B59" s="32" t="s">
        <v>249</v>
      </c>
      <c r="C59" s="144"/>
      <c r="D59" s="30"/>
      <c r="E59" s="19" t="s">
        <v>149</v>
      </c>
      <c r="F59" s="96" t="s">
        <v>89</v>
      </c>
      <c r="G59" s="11" t="s">
        <v>78</v>
      </c>
      <c r="H59" s="15" t="s">
        <v>67</v>
      </c>
      <c r="I59" s="15">
        <v>1</v>
      </c>
      <c r="J59" s="15">
        <v>1</v>
      </c>
      <c r="K59" s="16">
        <v>4.11</v>
      </c>
      <c r="L59" s="16">
        <v>4.02</v>
      </c>
      <c r="M59" s="10"/>
      <c r="N59" s="10"/>
      <c r="O59" s="17" t="s">
        <v>66</v>
      </c>
      <c r="P59" s="17"/>
      <c r="Q59" s="101"/>
    </row>
    <row r="60" spans="1:17" ht="26.25" customHeight="1" hidden="1">
      <c r="A60" s="162"/>
      <c r="B60" s="8"/>
      <c r="C60" s="144"/>
      <c r="D60" s="21"/>
      <c r="E60" s="19"/>
      <c r="F60" s="20"/>
      <c r="G60" s="11" t="s">
        <v>342</v>
      </c>
      <c r="H60" s="17"/>
      <c r="I60" s="18" t="s">
        <v>181</v>
      </c>
      <c r="J60" s="18"/>
      <c r="K60" s="18" t="s">
        <v>183</v>
      </c>
      <c r="L60" s="18"/>
      <c r="M60" s="10"/>
      <c r="N60" s="10"/>
      <c r="O60" s="17"/>
      <c r="P60" s="17"/>
      <c r="Q60" s="102" t="s">
        <v>341</v>
      </c>
    </row>
    <row r="61" spans="1:17" ht="184.5">
      <c r="A61" s="162"/>
      <c r="B61" s="32" t="s">
        <v>250</v>
      </c>
      <c r="C61" s="144"/>
      <c r="D61" s="30"/>
      <c r="E61" s="19" t="s">
        <v>149</v>
      </c>
      <c r="F61" s="96" t="s">
        <v>90</v>
      </c>
      <c r="G61" s="11" t="s">
        <v>79</v>
      </c>
      <c r="H61" s="15" t="s">
        <v>67</v>
      </c>
      <c r="I61" s="15">
        <v>1</v>
      </c>
      <c r="J61" s="15">
        <v>1</v>
      </c>
      <c r="K61" s="16">
        <v>3.94</v>
      </c>
      <c r="L61" s="16">
        <v>2.308</v>
      </c>
      <c r="M61" s="10"/>
      <c r="N61" s="10"/>
      <c r="O61" s="17" t="s">
        <v>66</v>
      </c>
      <c r="P61" s="17"/>
      <c r="Q61" s="136" t="s">
        <v>412</v>
      </c>
    </row>
    <row r="62" spans="1:17" ht="26.25" customHeight="1" hidden="1">
      <c r="A62" s="162"/>
      <c r="B62" s="8"/>
      <c r="C62" s="144"/>
      <c r="D62" s="21"/>
      <c r="E62" s="19"/>
      <c r="F62" s="20"/>
      <c r="G62" s="11" t="s">
        <v>342</v>
      </c>
      <c r="H62" s="17"/>
      <c r="I62" s="18" t="s">
        <v>181</v>
      </c>
      <c r="J62" s="18"/>
      <c r="K62" s="18" t="s">
        <v>183</v>
      </c>
      <c r="L62" s="18"/>
      <c r="M62" s="10"/>
      <c r="N62" s="10"/>
      <c r="O62" s="17"/>
      <c r="P62" s="17"/>
      <c r="Q62" s="102" t="s">
        <v>341</v>
      </c>
    </row>
    <row r="63" spans="1:17" ht="307.5">
      <c r="A63" s="162"/>
      <c r="B63" s="32" t="s">
        <v>251</v>
      </c>
      <c r="C63" s="144"/>
      <c r="D63" s="30"/>
      <c r="E63" s="19" t="s">
        <v>150</v>
      </c>
      <c r="F63" s="96" t="s">
        <v>93</v>
      </c>
      <c r="G63" s="11" t="s">
        <v>157</v>
      </c>
      <c r="H63" s="15" t="s">
        <v>67</v>
      </c>
      <c r="I63" s="47">
        <v>20</v>
      </c>
      <c r="J63" s="47">
        <v>20</v>
      </c>
      <c r="K63" s="47">
        <v>7.491</v>
      </c>
      <c r="L63" s="47">
        <v>7.194</v>
      </c>
      <c r="M63" s="10"/>
      <c r="N63" s="10"/>
      <c r="O63" s="17" t="s">
        <v>66</v>
      </c>
      <c r="P63" s="17"/>
      <c r="Q63" s="101"/>
    </row>
    <row r="64" spans="1:17" ht="26.25" customHeight="1" hidden="1">
      <c r="A64" s="162"/>
      <c r="B64" s="8"/>
      <c r="C64" s="144"/>
      <c r="D64" s="21"/>
      <c r="E64" s="19"/>
      <c r="F64" s="20"/>
      <c r="G64" s="11" t="s">
        <v>350</v>
      </c>
      <c r="H64" s="17"/>
      <c r="I64" s="18" t="s">
        <v>205</v>
      </c>
      <c r="J64" s="18"/>
      <c r="K64" s="18" t="s">
        <v>204</v>
      </c>
      <c r="L64" s="18"/>
      <c r="M64" s="10"/>
      <c r="N64" s="10"/>
      <c r="O64" s="17"/>
      <c r="P64" s="17"/>
      <c r="Q64" s="102" t="s">
        <v>351</v>
      </c>
    </row>
    <row r="65" spans="1:17" ht="409.5">
      <c r="A65" s="162"/>
      <c r="B65" s="32" t="s">
        <v>252</v>
      </c>
      <c r="C65" s="144"/>
      <c r="D65" s="33"/>
      <c r="E65" s="19" t="s">
        <v>150</v>
      </c>
      <c r="F65" s="96" t="s">
        <v>155</v>
      </c>
      <c r="G65" s="11" t="s">
        <v>156</v>
      </c>
      <c r="H65" s="15" t="s">
        <v>67</v>
      </c>
      <c r="I65" s="47">
        <v>30</v>
      </c>
      <c r="J65" s="47">
        <v>30</v>
      </c>
      <c r="K65" s="47">
        <v>13.322</v>
      </c>
      <c r="L65" s="16">
        <v>13.909</v>
      </c>
      <c r="M65" s="10"/>
      <c r="N65" s="10"/>
      <c r="O65" s="17" t="s">
        <v>66</v>
      </c>
      <c r="P65" s="17"/>
      <c r="Q65" s="136" t="s">
        <v>412</v>
      </c>
    </row>
    <row r="66" spans="1:17" ht="26.25" customHeight="1" hidden="1">
      <c r="A66" s="162"/>
      <c r="B66" s="8"/>
      <c r="C66" s="144"/>
      <c r="D66" s="21"/>
      <c r="E66" s="19"/>
      <c r="F66" s="20"/>
      <c r="G66" s="11" t="s">
        <v>350</v>
      </c>
      <c r="H66" s="17"/>
      <c r="I66" s="18" t="s">
        <v>206</v>
      </c>
      <c r="J66" s="18"/>
      <c r="K66" s="18" t="s">
        <v>207</v>
      </c>
      <c r="L66" s="18"/>
      <c r="M66" s="10"/>
      <c r="N66" s="10"/>
      <c r="O66" s="17"/>
      <c r="P66" s="17"/>
      <c r="Q66" s="102" t="s">
        <v>351</v>
      </c>
    </row>
    <row r="67" spans="1:17" ht="184.5">
      <c r="A67" s="162"/>
      <c r="B67" s="32" t="s">
        <v>253</v>
      </c>
      <c r="C67" s="144"/>
      <c r="D67" s="33"/>
      <c r="E67" s="19" t="s">
        <v>149</v>
      </c>
      <c r="F67" s="96" t="s">
        <v>215</v>
      </c>
      <c r="G67" s="11" t="s">
        <v>217</v>
      </c>
      <c r="H67" s="15" t="s">
        <v>67</v>
      </c>
      <c r="I67" s="47">
        <v>1</v>
      </c>
      <c r="J67" s="47">
        <v>1</v>
      </c>
      <c r="K67" s="47">
        <v>1.28</v>
      </c>
      <c r="L67" s="16">
        <v>0.236</v>
      </c>
      <c r="M67" s="10"/>
      <c r="N67" s="10"/>
      <c r="O67" s="17" t="s">
        <v>66</v>
      </c>
      <c r="P67" s="17"/>
      <c r="Q67" s="136" t="s">
        <v>412</v>
      </c>
    </row>
    <row r="68" spans="1:17" ht="26.25" customHeight="1" hidden="1">
      <c r="A68" s="162"/>
      <c r="B68" s="8"/>
      <c r="C68" s="145"/>
      <c r="D68" s="21"/>
      <c r="E68" s="19"/>
      <c r="F68" s="20"/>
      <c r="G68" s="11" t="s">
        <v>352</v>
      </c>
      <c r="H68" s="17"/>
      <c r="I68" s="18" t="s">
        <v>181</v>
      </c>
      <c r="J68" s="18"/>
      <c r="K68" s="18" t="s">
        <v>216</v>
      </c>
      <c r="L68" s="18"/>
      <c r="M68" s="10"/>
      <c r="N68" s="10"/>
      <c r="O68" s="17"/>
      <c r="P68" s="17"/>
      <c r="Q68" s="102" t="s">
        <v>353</v>
      </c>
    </row>
    <row r="69" spans="1:17" ht="30.75">
      <c r="A69" s="162"/>
      <c r="B69" s="32" t="s">
        <v>225</v>
      </c>
      <c r="C69" s="146"/>
      <c r="D69" s="30" t="s">
        <v>11</v>
      </c>
      <c r="E69" s="10"/>
      <c r="F69" s="97"/>
      <c r="G69" s="11"/>
      <c r="H69" s="47"/>
      <c r="I69" s="42">
        <f>SUM(I70:I72)</f>
        <v>3</v>
      </c>
      <c r="J69" s="42">
        <f>SUM(J70:J72)</f>
        <v>3</v>
      </c>
      <c r="K69" s="13">
        <f>SUM(K70:K72)</f>
        <v>20.810000000000002</v>
      </c>
      <c r="L69" s="13">
        <f>SUM(L70:L72)</f>
        <v>7.87539</v>
      </c>
      <c r="M69" s="10"/>
      <c r="N69" s="10"/>
      <c r="O69" s="10"/>
      <c r="P69" s="10"/>
      <c r="Q69" s="101"/>
    </row>
    <row r="70" spans="1:17" ht="215.25">
      <c r="A70" s="162"/>
      <c r="B70" s="32" t="s">
        <v>254</v>
      </c>
      <c r="C70" s="48"/>
      <c r="D70" s="10"/>
      <c r="E70" s="19" t="s">
        <v>151</v>
      </c>
      <c r="F70" s="99" t="s">
        <v>91</v>
      </c>
      <c r="G70" s="45" t="s">
        <v>80</v>
      </c>
      <c r="H70" s="15" t="s">
        <v>67</v>
      </c>
      <c r="I70" s="15">
        <v>1</v>
      </c>
      <c r="J70" s="15">
        <v>1</v>
      </c>
      <c r="K70" s="16">
        <v>4.53</v>
      </c>
      <c r="L70" s="16">
        <v>2.8</v>
      </c>
      <c r="M70" s="10"/>
      <c r="N70" s="10"/>
      <c r="O70" s="17" t="s">
        <v>66</v>
      </c>
      <c r="P70" s="17"/>
      <c r="Q70" s="136" t="s">
        <v>412</v>
      </c>
    </row>
    <row r="71" spans="1:17" ht="215.25">
      <c r="A71" s="162"/>
      <c r="B71" s="32" t="s">
        <v>255</v>
      </c>
      <c r="C71" s="48"/>
      <c r="D71" s="10"/>
      <c r="E71" s="19" t="s">
        <v>152</v>
      </c>
      <c r="F71" s="99" t="s">
        <v>92</v>
      </c>
      <c r="G71" s="45" t="s">
        <v>81</v>
      </c>
      <c r="H71" s="15" t="s">
        <v>67</v>
      </c>
      <c r="I71" s="15">
        <v>1</v>
      </c>
      <c r="J71" s="15">
        <v>1</v>
      </c>
      <c r="K71" s="16">
        <v>4.52</v>
      </c>
      <c r="L71" s="16">
        <v>1.693</v>
      </c>
      <c r="M71" s="10"/>
      <c r="N71" s="10"/>
      <c r="O71" s="17" t="s">
        <v>66</v>
      </c>
      <c r="P71" s="17"/>
      <c r="Q71" s="136" t="s">
        <v>412</v>
      </c>
    </row>
    <row r="72" spans="1:17" ht="154.5" thickBot="1">
      <c r="A72" s="162"/>
      <c r="B72" s="32" t="s">
        <v>256</v>
      </c>
      <c r="C72" s="48"/>
      <c r="D72" s="36"/>
      <c r="E72" s="19" t="s">
        <v>149</v>
      </c>
      <c r="F72" s="96" t="s">
        <v>113</v>
      </c>
      <c r="G72" s="11" t="s">
        <v>112</v>
      </c>
      <c r="H72" s="15" t="s">
        <v>67</v>
      </c>
      <c r="I72" s="15">
        <v>1</v>
      </c>
      <c r="J72" s="15">
        <v>1</v>
      </c>
      <c r="K72" s="16">
        <v>11.76</v>
      </c>
      <c r="L72" s="16">
        <v>3.38239</v>
      </c>
      <c r="M72" s="10"/>
      <c r="N72" s="10"/>
      <c r="O72" s="17" t="s">
        <v>66</v>
      </c>
      <c r="P72" s="17"/>
      <c r="Q72" s="136" t="s">
        <v>412</v>
      </c>
    </row>
    <row r="73" spans="1:17" s="40" customFormat="1" ht="36.75" customHeight="1">
      <c r="A73" s="162"/>
      <c r="B73" s="8"/>
      <c r="C73" s="37" t="s">
        <v>163</v>
      </c>
      <c r="D73" s="38" t="s">
        <v>162</v>
      </c>
      <c r="E73" s="38" t="s">
        <v>162</v>
      </c>
      <c r="F73" s="38" t="s">
        <v>162</v>
      </c>
      <c r="G73" s="38" t="s">
        <v>162</v>
      </c>
      <c r="H73" s="38" t="s">
        <v>162</v>
      </c>
      <c r="I73" s="39">
        <f>I35+I36+I40+I41+I69</f>
        <v>67</v>
      </c>
      <c r="J73" s="39">
        <f>J35+J36+J40+J41+J69</f>
        <v>67</v>
      </c>
      <c r="K73" s="39">
        <f>K35+K36+K40+K41+K69</f>
        <v>167.943</v>
      </c>
      <c r="L73" s="39">
        <f>L35+L36+L40+L41+L69</f>
        <v>86.22027</v>
      </c>
      <c r="M73" s="38" t="s">
        <v>162</v>
      </c>
      <c r="N73" s="38" t="s">
        <v>162</v>
      </c>
      <c r="O73" s="38" t="s">
        <v>162</v>
      </c>
      <c r="P73" s="38" t="s">
        <v>162</v>
      </c>
      <c r="Q73" s="104" t="s">
        <v>162</v>
      </c>
    </row>
    <row r="74" spans="1:18" s="129" customFormat="1" ht="42" customHeight="1">
      <c r="A74" s="162"/>
      <c r="B74" s="8"/>
      <c r="C74" s="137" t="s">
        <v>403</v>
      </c>
      <c r="D74" s="140" t="s">
        <v>162</v>
      </c>
      <c r="E74" s="38" t="s">
        <v>162</v>
      </c>
      <c r="F74" s="128" t="s">
        <v>162</v>
      </c>
      <c r="G74" s="128" t="s">
        <v>162</v>
      </c>
      <c r="H74" s="128" t="s">
        <v>162</v>
      </c>
      <c r="I74" s="128" t="s">
        <v>162</v>
      </c>
      <c r="J74" s="128" t="s">
        <v>162</v>
      </c>
      <c r="K74" s="130">
        <f>K73</f>
        <v>167.943</v>
      </c>
      <c r="L74" s="130">
        <f>L73</f>
        <v>86.22027</v>
      </c>
      <c r="M74" s="128" t="s">
        <v>162</v>
      </c>
      <c r="N74" s="128" t="s">
        <v>162</v>
      </c>
      <c r="O74" s="128" t="s">
        <v>162</v>
      </c>
      <c r="P74" s="128" t="s">
        <v>162</v>
      </c>
      <c r="Q74" s="134" t="s">
        <v>162</v>
      </c>
      <c r="R74" s="24"/>
    </row>
    <row r="75" spans="1:18" s="129" customFormat="1" ht="42" customHeight="1" thickBot="1">
      <c r="A75" s="162"/>
      <c r="B75" s="8"/>
      <c r="C75" s="138" t="s">
        <v>404</v>
      </c>
      <c r="D75" s="141" t="s">
        <v>162</v>
      </c>
      <c r="E75" s="38" t="s">
        <v>162</v>
      </c>
      <c r="F75" s="132" t="s">
        <v>162</v>
      </c>
      <c r="G75" s="132" t="s">
        <v>162</v>
      </c>
      <c r="H75" s="132" t="s">
        <v>162</v>
      </c>
      <c r="I75" s="132" t="s">
        <v>162</v>
      </c>
      <c r="J75" s="132" t="s">
        <v>162</v>
      </c>
      <c r="K75" s="133">
        <v>0</v>
      </c>
      <c r="L75" s="133">
        <v>0</v>
      </c>
      <c r="M75" s="132" t="s">
        <v>162</v>
      </c>
      <c r="N75" s="132" t="s">
        <v>162</v>
      </c>
      <c r="O75" s="132" t="s">
        <v>162</v>
      </c>
      <c r="P75" s="132" t="s">
        <v>162</v>
      </c>
      <c r="Q75" s="135" t="s">
        <v>162</v>
      </c>
      <c r="R75" s="34"/>
    </row>
    <row r="76" spans="1:17" ht="30.75">
      <c r="A76" s="162"/>
      <c r="B76" s="8"/>
      <c r="C76" s="147" t="s">
        <v>26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8"/>
    </row>
    <row r="77" spans="1:17" ht="30.75">
      <c r="A77" s="162"/>
      <c r="B77" s="32" t="s">
        <v>257</v>
      </c>
      <c r="C77" s="152" t="s">
        <v>12</v>
      </c>
      <c r="D77" s="30" t="s">
        <v>8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1"/>
    </row>
    <row r="78" spans="1:17" ht="30.75">
      <c r="A78" s="162"/>
      <c r="B78" s="32" t="s">
        <v>258</v>
      </c>
      <c r="C78" s="153"/>
      <c r="D78" s="30" t="s">
        <v>9</v>
      </c>
      <c r="E78" s="10"/>
      <c r="F78" s="10"/>
      <c r="G78" s="10"/>
      <c r="H78" s="10"/>
      <c r="I78" s="42">
        <f>SUM(I79:I85)</f>
        <v>7</v>
      </c>
      <c r="J78" s="42">
        <f>SUM(J79:J85)</f>
        <v>7</v>
      </c>
      <c r="K78" s="13">
        <f>SUM(K79:K85)</f>
        <v>106.05</v>
      </c>
      <c r="L78" s="13">
        <f>SUM(L79:L85)</f>
        <v>78.62499999999999</v>
      </c>
      <c r="M78" s="10"/>
      <c r="N78" s="10"/>
      <c r="O78" s="10"/>
      <c r="P78" s="10"/>
      <c r="Q78" s="101"/>
    </row>
    <row r="79" spans="1:17" ht="153.75">
      <c r="A79" s="162"/>
      <c r="B79" s="32" t="s">
        <v>259</v>
      </c>
      <c r="C79" s="153"/>
      <c r="D79" s="30"/>
      <c r="E79" s="19" t="s">
        <v>149</v>
      </c>
      <c r="F79" s="96" t="s">
        <v>98</v>
      </c>
      <c r="G79" s="11" t="s">
        <v>97</v>
      </c>
      <c r="H79" s="17" t="s">
        <v>67</v>
      </c>
      <c r="I79" s="17">
        <v>1</v>
      </c>
      <c r="J79" s="17">
        <v>1</v>
      </c>
      <c r="K79" s="14">
        <v>12.41</v>
      </c>
      <c r="L79" s="14">
        <v>11.44</v>
      </c>
      <c r="M79" s="10"/>
      <c r="N79" s="10"/>
      <c r="O79" s="17" t="s">
        <v>66</v>
      </c>
      <c r="P79" s="17"/>
      <c r="Q79" s="101"/>
    </row>
    <row r="80" spans="1:17" ht="184.5">
      <c r="A80" s="162"/>
      <c r="B80" s="32" t="s">
        <v>260</v>
      </c>
      <c r="C80" s="153"/>
      <c r="D80" s="30"/>
      <c r="E80" s="19" t="s">
        <v>149</v>
      </c>
      <c r="F80" s="96" t="s">
        <v>102</v>
      </c>
      <c r="G80" s="11" t="s">
        <v>101</v>
      </c>
      <c r="H80" s="17" t="s">
        <v>67</v>
      </c>
      <c r="I80" s="17">
        <v>1</v>
      </c>
      <c r="J80" s="17">
        <v>1</v>
      </c>
      <c r="K80" s="16">
        <v>28.86</v>
      </c>
      <c r="L80" s="16">
        <v>26.45</v>
      </c>
      <c r="M80" s="10"/>
      <c r="N80" s="10"/>
      <c r="O80" s="17" t="s">
        <v>66</v>
      </c>
      <c r="P80" s="17"/>
      <c r="Q80" s="101"/>
    </row>
    <row r="81" spans="1:17" ht="153.75">
      <c r="A81" s="162"/>
      <c r="B81" s="32" t="s">
        <v>261</v>
      </c>
      <c r="C81" s="153"/>
      <c r="D81" s="30"/>
      <c r="E81" s="19" t="s">
        <v>149</v>
      </c>
      <c r="F81" s="96" t="s">
        <v>107</v>
      </c>
      <c r="G81" s="11" t="s">
        <v>103</v>
      </c>
      <c r="H81" s="17" t="s">
        <v>67</v>
      </c>
      <c r="I81" s="17">
        <v>1</v>
      </c>
      <c r="J81" s="17">
        <v>1</v>
      </c>
      <c r="K81" s="16">
        <v>1.72</v>
      </c>
      <c r="L81" s="16">
        <v>2.56</v>
      </c>
      <c r="M81" s="10"/>
      <c r="N81" s="10"/>
      <c r="O81" s="17" t="s">
        <v>66</v>
      </c>
      <c r="P81" s="17"/>
      <c r="Q81" s="101"/>
    </row>
    <row r="82" spans="1:17" ht="153.75">
      <c r="A82" s="162"/>
      <c r="B82" s="32" t="s">
        <v>262</v>
      </c>
      <c r="C82" s="153"/>
      <c r="D82" s="30"/>
      <c r="E82" s="19" t="s">
        <v>149</v>
      </c>
      <c r="F82" s="96" t="s">
        <v>108</v>
      </c>
      <c r="G82" s="11" t="s">
        <v>104</v>
      </c>
      <c r="H82" s="17" t="s">
        <v>67</v>
      </c>
      <c r="I82" s="17">
        <v>1</v>
      </c>
      <c r="J82" s="17">
        <v>1</v>
      </c>
      <c r="K82" s="16">
        <v>13.25</v>
      </c>
      <c r="L82" s="16">
        <v>1.047</v>
      </c>
      <c r="M82" s="10"/>
      <c r="N82" s="10"/>
      <c r="O82" s="17" t="s">
        <v>66</v>
      </c>
      <c r="P82" s="17"/>
      <c r="Q82" s="136" t="s">
        <v>412</v>
      </c>
    </row>
    <row r="83" spans="1:17" ht="153.75">
      <c r="A83" s="162"/>
      <c r="B83" s="32" t="s">
        <v>263</v>
      </c>
      <c r="C83" s="153"/>
      <c r="D83" s="30"/>
      <c r="E83" s="19" t="s">
        <v>150</v>
      </c>
      <c r="F83" s="96" t="s">
        <v>109</v>
      </c>
      <c r="G83" s="11" t="s">
        <v>105</v>
      </c>
      <c r="H83" s="17" t="s">
        <v>67</v>
      </c>
      <c r="I83" s="17">
        <v>1</v>
      </c>
      <c r="J83" s="17">
        <v>1</v>
      </c>
      <c r="K83" s="16">
        <v>26.95</v>
      </c>
      <c r="L83" s="16">
        <v>24.38</v>
      </c>
      <c r="M83" s="10"/>
      <c r="N83" s="10"/>
      <c r="O83" s="17" t="s">
        <v>66</v>
      </c>
      <c r="P83" s="17"/>
      <c r="Q83" s="101"/>
    </row>
    <row r="84" spans="1:17" ht="123">
      <c r="A84" s="162"/>
      <c r="B84" s="32" t="s">
        <v>264</v>
      </c>
      <c r="C84" s="153"/>
      <c r="D84" s="30"/>
      <c r="E84" s="19" t="s">
        <v>150</v>
      </c>
      <c r="F84" s="96" t="s">
        <v>110</v>
      </c>
      <c r="G84" s="11" t="s">
        <v>106</v>
      </c>
      <c r="H84" s="17" t="s">
        <v>67</v>
      </c>
      <c r="I84" s="17">
        <v>1</v>
      </c>
      <c r="J84" s="17">
        <v>1</v>
      </c>
      <c r="K84" s="16">
        <v>18.26</v>
      </c>
      <c r="L84" s="16">
        <v>12.13</v>
      </c>
      <c r="M84" s="10"/>
      <c r="N84" s="10"/>
      <c r="O84" s="17" t="s">
        <v>66</v>
      </c>
      <c r="P84" s="17"/>
      <c r="Q84" s="101"/>
    </row>
    <row r="85" spans="1:17" ht="153.75">
      <c r="A85" s="162"/>
      <c r="B85" s="32" t="s">
        <v>265</v>
      </c>
      <c r="C85" s="153"/>
      <c r="D85" s="30"/>
      <c r="E85" s="19" t="s">
        <v>149</v>
      </c>
      <c r="F85" s="98" t="s">
        <v>168</v>
      </c>
      <c r="G85" s="11" t="s">
        <v>164</v>
      </c>
      <c r="H85" s="17" t="s">
        <v>67</v>
      </c>
      <c r="I85" s="17">
        <v>1</v>
      </c>
      <c r="J85" s="17">
        <v>1</v>
      </c>
      <c r="K85" s="16">
        <v>4.6</v>
      </c>
      <c r="L85" s="16">
        <v>0.618</v>
      </c>
      <c r="M85" s="10"/>
      <c r="N85" s="10"/>
      <c r="O85" s="17" t="s">
        <v>66</v>
      </c>
      <c r="P85" s="17"/>
      <c r="Q85" s="136" t="s">
        <v>412</v>
      </c>
    </row>
    <row r="86" spans="1:17" ht="30.75">
      <c r="A86" s="162"/>
      <c r="B86" s="32" t="s">
        <v>266</v>
      </c>
      <c r="C86" s="153"/>
      <c r="D86" s="30" t="s">
        <v>10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7"/>
      <c r="P86" s="17"/>
      <c r="Q86" s="101"/>
    </row>
    <row r="87" spans="1:17" ht="30.75">
      <c r="A87" s="162"/>
      <c r="B87" s="32" t="s">
        <v>267</v>
      </c>
      <c r="C87" s="153"/>
      <c r="D87" s="30" t="s">
        <v>24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1"/>
    </row>
    <row r="88" spans="1:17" ht="31.5" thickBot="1">
      <c r="A88" s="162"/>
      <c r="B88" s="32" t="s">
        <v>268</v>
      </c>
      <c r="C88" s="158"/>
      <c r="D88" s="30" t="s">
        <v>11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1"/>
    </row>
    <row r="89" spans="1:17" s="40" customFormat="1" ht="36.75" customHeight="1">
      <c r="A89" s="162"/>
      <c r="B89" s="32"/>
      <c r="C89" s="37" t="s">
        <v>163</v>
      </c>
      <c r="D89" s="38" t="s">
        <v>162</v>
      </c>
      <c r="E89" s="38" t="s">
        <v>162</v>
      </c>
      <c r="F89" s="38" t="s">
        <v>162</v>
      </c>
      <c r="G89" s="38" t="s">
        <v>162</v>
      </c>
      <c r="H89" s="38" t="s">
        <v>162</v>
      </c>
      <c r="I89" s="39">
        <f>I78+I86+I87+I88</f>
        <v>7</v>
      </c>
      <c r="J89" s="39">
        <f>J78+J86+J87+J88</f>
        <v>7</v>
      </c>
      <c r="K89" s="39">
        <f>K78+K86+K87+K88</f>
        <v>106.05</v>
      </c>
      <c r="L89" s="39">
        <f>L78+L86+L87+L88</f>
        <v>78.62499999999999</v>
      </c>
      <c r="M89" s="38" t="s">
        <v>162</v>
      </c>
      <c r="N89" s="38"/>
      <c r="O89" s="38" t="s">
        <v>162</v>
      </c>
      <c r="P89" s="38"/>
      <c r="Q89" s="104" t="s">
        <v>162</v>
      </c>
    </row>
    <row r="90" spans="1:18" s="129" customFormat="1" ht="42" customHeight="1">
      <c r="A90" s="162"/>
      <c r="B90" s="8"/>
      <c r="C90" s="137" t="s">
        <v>403</v>
      </c>
      <c r="D90" s="140" t="s">
        <v>162</v>
      </c>
      <c r="E90" s="38" t="s">
        <v>162</v>
      </c>
      <c r="F90" s="128" t="s">
        <v>162</v>
      </c>
      <c r="G90" s="128" t="s">
        <v>162</v>
      </c>
      <c r="H90" s="128" t="s">
        <v>162</v>
      </c>
      <c r="I90" s="128" t="s">
        <v>162</v>
      </c>
      <c r="J90" s="128" t="s">
        <v>162</v>
      </c>
      <c r="K90" s="130">
        <f>K89</f>
        <v>106.05</v>
      </c>
      <c r="L90" s="130">
        <f>L89</f>
        <v>78.62499999999999</v>
      </c>
      <c r="M90" s="128" t="s">
        <v>162</v>
      </c>
      <c r="N90" s="128" t="s">
        <v>162</v>
      </c>
      <c r="O90" s="128" t="s">
        <v>162</v>
      </c>
      <c r="P90" s="128" t="s">
        <v>162</v>
      </c>
      <c r="Q90" s="134" t="s">
        <v>162</v>
      </c>
      <c r="R90" s="24"/>
    </row>
    <row r="91" spans="1:18" s="129" customFormat="1" ht="42" customHeight="1" thickBot="1">
      <c r="A91" s="162"/>
      <c r="B91" s="8"/>
      <c r="C91" s="138" t="s">
        <v>404</v>
      </c>
      <c r="D91" s="141" t="s">
        <v>162</v>
      </c>
      <c r="E91" s="38" t="s">
        <v>162</v>
      </c>
      <c r="F91" s="132" t="s">
        <v>162</v>
      </c>
      <c r="G91" s="132" t="s">
        <v>162</v>
      </c>
      <c r="H91" s="132" t="s">
        <v>162</v>
      </c>
      <c r="I91" s="132" t="s">
        <v>162</v>
      </c>
      <c r="J91" s="132" t="s">
        <v>162</v>
      </c>
      <c r="K91" s="133">
        <v>0</v>
      </c>
      <c r="L91" s="133">
        <v>0</v>
      </c>
      <c r="M91" s="132" t="s">
        <v>162</v>
      </c>
      <c r="N91" s="132" t="s">
        <v>162</v>
      </c>
      <c r="O91" s="132" t="s">
        <v>162</v>
      </c>
      <c r="P91" s="132" t="s">
        <v>162</v>
      </c>
      <c r="Q91" s="135" t="s">
        <v>162</v>
      </c>
      <c r="R91" s="34"/>
    </row>
    <row r="92" spans="1:17" ht="30.75">
      <c r="A92" s="162"/>
      <c r="B92" s="32"/>
      <c r="C92" s="147" t="s">
        <v>27</v>
      </c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8"/>
    </row>
    <row r="93" spans="1:17" ht="30.75">
      <c r="A93" s="162"/>
      <c r="B93" s="32" t="s">
        <v>269</v>
      </c>
      <c r="C93" s="167" t="s">
        <v>13</v>
      </c>
      <c r="D93" s="30" t="s">
        <v>8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1"/>
    </row>
    <row r="94" spans="1:17" ht="30.75">
      <c r="A94" s="162"/>
      <c r="B94" s="32" t="s">
        <v>270</v>
      </c>
      <c r="C94" s="168"/>
      <c r="D94" s="30" t="s">
        <v>9</v>
      </c>
      <c r="E94" s="10"/>
      <c r="F94" s="10"/>
      <c r="G94" s="10"/>
      <c r="H94" s="10"/>
      <c r="I94" s="43">
        <f>SUM(I95:I96)</f>
        <v>2</v>
      </c>
      <c r="J94" s="43">
        <f>SUM(J95:J96)</f>
        <v>2</v>
      </c>
      <c r="K94" s="44">
        <f>SUM(K95:K96)</f>
        <v>5.4</v>
      </c>
      <c r="L94" s="44">
        <f>SUM(L95:L96)</f>
        <v>5.49</v>
      </c>
      <c r="M94" s="10"/>
      <c r="N94" s="10"/>
      <c r="O94" s="10"/>
      <c r="P94" s="10"/>
      <c r="Q94" s="101"/>
    </row>
    <row r="95" spans="1:17" ht="184.5">
      <c r="A95" s="162"/>
      <c r="B95" s="32" t="s">
        <v>271</v>
      </c>
      <c r="C95" s="168"/>
      <c r="D95" s="30"/>
      <c r="E95" s="19" t="s">
        <v>150</v>
      </c>
      <c r="F95" s="96" t="s">
        <v>111</v>
      </c>
      <c r="G95" s="11" t="s">
        <v>383</v>
      </c>
      <c r="H95" s="17" t="s">
        <v>67</v>
      </c>
      <c r="I95" s="17">
        <v>1</v>
      </c>
      <c r="J95" s="17">
        <v>1</v>
      </c>
      <c r="K95" s="16">
        <v>3.17</v>
      </c>
      <c r="L95" s="16">
        <v>3.27</v>
      </c>
      <c r="M95" s="10"/>
      <c r="N95" s="10"/>
      <c r="O95" s="17" t="s">
        <v>66</v>
      </c>
      <c r="P95" s="17"/>
      <c r="Q95" s="101"/>
    </row>
    <row r="96" spans="1:17" ht="153.75">
      <c r="A96" s="162"/>
      <c r="B96" s="32" t="s">
        <v>272</v>
      </c>
      <c r="C96" s="168"/>
      <c r="D96" s="30"/>
      <c r="E96" s="19" t="s">
        <v>149</v>
      </c>
      <c r="F96" s="96" t="s">
        <v>211</v>
      </c>
      <c r="G96" s="11" t="s">
        <v>212</v>
      </c>
      <c r="H96" s="17" t="s">
        <v>67</v>
      </c>
      <c r="I96" s="17">
        <v>1</v>
      </c>
      <c r="J96" s="17">
        <v>1</v>
      </c>
      <c r="K96" s="16">
        <v>2.23</v>
      </c>
      <c r="L96" s="16">
        <v>2.22</v>
      </c>
      <c r="M96" s="10"/>
      <c r="N96" s="10"/>
      <c r="O96" s="17" t="s">
        <v>66</v>
      </c>
      <c r="P96" s="17"/>
      <c r="Q96" s="101"/>
    </row>
    <row r="97" spans="1:17" ht="30.75">
      <c r="A97" s="162"/>
      <c r="B97" s="32" t="s">
        <v>273</v>
      </c>
      <c r="C97" s="168"/>
      <c r="D97" s="30" t="s">
        <v>10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1"/>
    </row>
    <row r="98" spans="1:17" ht="30.75">
      <c r="A98" s="162"/>
      <c r="B98" s="32" t="s">
        <v>274</v>
      </c>
      <c r="C98" s="168"/>
      <c r="D98" s="30" t="s">
        <v>24</v>
      </c>
      <c r="E98" s="10"/>
      <c r="F98" s="10"/>
      <c r="G98" s="10"/>
      <c r="H98" s="10"/>
      <c r="I98" s="43">
        <f>SUM(I99:I105)</f>
        <v>7</v>
      </c>
      <c r="J98" s="43">
        <f>SUM(J99:J105)</f>
        <v>7</v>
      </c>
      <c r="K98" s="44">
        <f>SUM(K99:K105)</f>
        <v>1138.52</v>
      </c>
      <c r="L98" s="44">
        <f>SUM(L99:L105)</f>
        <v>862.5942699999999</v>
      </c>
      <c r="M98" s="10"/>
      <c r="N98" s="10"/>
      <c r="O98" s="10"/>
      <c r="P98" s="10"/>
      <c r="Q98" s="101"/>
    </row>
    <row r="99" spans="1:17" ht="153.75">
      <c r="A99" s="162"/>
      <c r="B99" s="32" t="s">
        <v>275</v>
      </c>
      <c r="C99" s="168"/>
      <c r="D99" s="30"/>
      <c r="E99" s="19" t="s">
        <v>151</v>
      </c>
      <c r="F99" s="20" t="s">
        <v>132</v>
      </c>
      <c r="G99" s="11" t="s">
        <v>143</v>
      </c>
      <c r="H99" s="17" t="s">
        <v>67</v>
      </c>
      <c r="I99" s="17">
        <v>1</v>
      </c>
      <c r="J99" s="17">
        <v>1</v>
      </c>
      <c r="K99" s="16">
        <v>160.51</v>
      </c>
      <c r="L99" s="16">
        <f>106.75+8.0887+1.40229</f>
        <v>116.24099</v>
      </c>
      <c r="M99" s="10"/>
      <c r="N99" s="10"/>
      <c r="O99" s="17" t="s">
        <v>66</v>
      </c>
      <c r="P99" s="17"/>
      <c r="Q99" s="136" t="s">
        <v>412</v>
      </c>
    </row>
    <row r="100" spans="1:17" ht="153.75">
      <c r="A100" s="162"/>
      <c r="B100" s="32" t="s">
        <v>276</v>
      </c>
      <c r="C100" s="168"/>
      <c r="D100" s="30"/>
      <c r="E100" s="19" t="s">
        <v>151</v>
      </c>
      <c r="F100" s="20" t="s">
        <v>133</v>
      </c>
      <c r="G100" s="11" t="s">
        <v>144</v>
      </c>
      <c r="H100" s="17" t="s">
        <v>67</v>
      </c>
      <c r="I100" s="17">
        <v>1</v>
      </c>
      <c r="J100" s="17">
        <v>1</v>
      </c>
      <c r="K100" s="16">
        <v>159.5</v>
      </c>
      <c r="L100" s="16">
        <f>103.5775+6.51931+1.40229</f>
        <v>111.4991</v>
      </c>
      <c r="M100" s="10"/>
      <c r="N100" s="10"/>
      <c r="O100" s="17" t="s">
        <v>66</v>
      </c>
      <c r="P100" s="17"/>
      <c r="Q100" s="136" t="s">
        <v>412</v>
      </c>
    </row>
    <row r="101" spans="1:17" ht="153" customHeight="1">
      <c r="A101" s="162"/>
      <c r="B101" s="32" t="s">
        <v>277</v>
      </c>
      <c r="C101" s="168"/>
      <c r="D101" s="30"/>
      <c r="E101" s="19" t="s">
        <v>151</v>
      </c>
      <c r="F101" s="20" t="s">
        <v>134</v>
      </c>
      <c r="G101" s="11" t="s">
        <v>145</v>
      </c>
      <c r="H101" s="17" t="s">
        <v>67</v>
      </c>
      <c r="I101" s="17">
        <v>1</v>
      </c>
      <c r="J101" s="17">
        <v>1</v>
      </c>
      <c r="K101" s="16">
        <v>158.63</v>
      </c>
      <c r="L101" s="16">
        <f>108+14.86147</f>
        <v>122.86147</v>
      </c>
      <c r="M101" s="10"/>
      <c r="N101" s="10"/>
      <c r="O101" s="17" t="s">
        <v>66</v>
      </c>
      <c r="P101" s="17"/>
      <c r="Q101" s="136" t="s">
        <v>412</v>
      </c>
    </row>
    <row r="102" spans="1:17" ht="184.5">
      <c r="A102" s="162"/>
      <c r="B102" s="32" t="s">
        <v>278</v>
      </c>
      <c r="C102" s="168"/>
      <c r="D102" s="30"/>
      <c r="E102" s="19" t="s">
        <v>152</v>
      </c>
      <c r="F102" s="20" t="s">
        <v>135</v>
      </c>
      <c r="G102" s="11" t="s">
        <v>146</v>
      </c>
      <c r="H102" s="17" t="s">
        <v>67</v>
      </c>
      <c r="I102" s="17">
        <v>1</v>
      </c>
      <c r="J102" s="17">
        <v>1</v>
      </c>
      <c r="K102" s="16">
        <f>166.207+8.2475</f>
        <v>174.4545</v>
      </c>
      <c r="L102" s="16">
        <f>108+14.86149+1.40979</f>
        <v>124.27128</v>
      </c>
      <c r="M102" s="10"/>
      <c r="N102" s="10"/>
      <c r="O102" s="17" t="s">
        <v>66</v>
      </c>
      <c r="P102" s="17"/>
      <c r="Q102" s="136" t="s">
        <v>412</v>
      </c>
    </row>
    <row r="103" spans="1:17" ht="123">
      <c r="A103" s="162"/>
      <c r="B103" s="32" t="s">
        <v>279</v>
      </c>
      <c r="C103" s="168"/>
      <c r="D103" s="30"/>
      <c r="E103" s="19" t="s">
        <v>151</v>
      </c>
      <c r="F103" s="20" t="s">
        <v>136</v>
      </c>
      <c r="G103" s="11" t="s">
        <v>147</v>
      </c>
      <c r="H103" s="17" t="s">
        <v>67</v>
      </c>
      <c r="I103" s="17">
        <v>1</v>
      </c>
      <c r="J103" s="17">
        <v>1</v>
      </c>
      <c r="K103" s="16">
        <f>159.178+8.2475</f>
        <v>167.4255</v>
      </c>
      <c r="L103" s="16">
        <f>140.582+3.5+3.488</f>
        <v>147.57</v>
      </c>
      <c r="M103" s="10"/>
      <c r="N103" s="10"/>
      <c r="O103" s="17" t="s">
        <v>66</v>
      </c>
      <c r="P103" s="17"/>
      <c r="Q103" s="101"/>
    </row>
    <row r="104" spans="1:17" ht="123">
      <c r="A104" s="162"/>
      <c r="B104" s="32" t="s">
        <v>280</v>
      </c>
      <c r="C104" s="168"/>
      <c r="D104" s="30"/>
      <c r="E104" s="19" t="s">
        <v>151</v>
      </c>
      <c r="F104" s="20" t="s">
        <v>137</v>
      </c>
      <c r="G104" s="11" t="s">
        <v>148</v>
      </c>
      <c r="H104" s="17" t="s">
        <v>67</v>
      </c>
      <c r="I104" s="17">
        <v>1</v>
      </c>
      <c r="J104" s="17">
        <v>1</v>
      </c>
      <c r="K104" s="16">
        <v>151.57</v>
      </c>
      <c r="L104" s="16">
        <f>118.244+3.5</f>
        <v>121.744</v>
      </c>
      <c r="M104" s="10"/>
      <c r="N104" s="10"/>
      <c r="O104" s="17" t="s">
        <v>66</v>
      </c>
      <c r="P104" s="17"/>
      <c r="Q104" s="101"/>
    </row>
    <row r="105" spans="1:17" ht="123">
      <c r="A105" s="162"/>
      <c r="B105" s="32" t="s">
        <v>414</v>
      </c>
      <c r="C105" s="168"/>
      <c r="D105" s="30"/>
      <c r="E105" s="19" t="s">
        <v>151</v>
      </c>
      <c r="F105" s="112" t="s">
        <v>399</v>
      </c>
      <c r="G105" s="11" t="s">
        <v>400</v>
      </c>
      <c r="H105" s="17" t="s">
        <v>67</v>
      </c>
      <c r="I105" s="17">
        <v>1</v>
      </c>
      <c r="J105" s="17">
        <v>1</v>
      </c>
      <c r="K105" s="16">
        <v>166.43</v>
      </c>
      <c r="L105" s="16">
        <f>112.32+4.83816+1.24927</f>
        <v>118.40742999999999</v>
      </c>
      <c r="M105" s="10"/>
      <c r="N105" s="10"/>
      <c r="O105" s="17" t="s">
        <v>66</v>
      </c>
      <c r="P105" s="17"/>
      <c r="Q105" s="136" t="s">
        <v>412</v>
      </c>
    </row>
    <row r="106" spans="1:17" ht="26.25" customHeight="1" hidden="1">
      <c r="A106" s="162"/>
      <c r="B106" s="8"/>
      <c r="C106" s="168"/>
      <c r="D106" s="21"/>
      <c r="E106" s="19"/>
      <c r="F106" s="20"/>
      <c r="G106" s="50" t="s">
        <v>361</v>
      </c>
      <c r="H106" s="17"/>
      <c r="I106" s="18" t="s">
        <v>169</v>
      </c>
      <c r="J106" s="18"/>
      <c r="K106" s="18" t="s">
        <v>170</v>
      </c>
      <c r="L106" s="18"/>
      <c r="M106" s="10"/>
      <c r="N106" s="10"/>
      <c r="O106" s="17"/>
      <c r="P106" s="17"/>
      <c r="Q106" s="102" t="s">
        <v>355</v>
      </c>
    </row>
    <row r="107" spans="1:17" ht="26.25" customHeight="1" hidden="1">
      <c r="A107" s="162"/>
      <c r="B107" s="8"/>
      <c r="C107" s="168"/>
      <c r="D107" s="21"/>
      <c r="E107" s="19"/>
      <c r="F107" s="20"/>
      <c r="G107" s="50" t="s">
        <v>362</v>
      </c>
      <c r="H107" s="17"/>
      <c r="I107" s="18" t="s">
        <v>171</v>
      </c>
      <c r="J107" s="18"/>
      <c r="K107" s="18" t="s">
        <v>173</v>
      </c>
      <c r="L107" s="18"/>
      <c r="M107" s="10"/>
      <c r="N107" s="10"/>
      <c r="O107" s="17"/>
      <c r="P107" s="17"/>
      <c r="Q107" s="102" t="s">
        <v>356</v>
      </c>
    </row>
    <row r="108" spans="1:17" ht="26.25" customHeight="1" hidden="1">
      <c r="A108" s="162"/>
      <c r="B108" s="8"/>
      <c r="C108" s="168"/>
      <c r="D108" s="21"/>
      <c r="E108" s="19"/>
      <c r="F108" s="20"/>
      <c r="G108" s="50" t="s">
        <v>363</v>
      </c>
      <c r="H108" s="17"/>
      <c r="I108" s="18" t="s">
        <v>172</v>
      </c>
      <c r="J108" s="18"/>
      <c r="K108" s="18" t="s">
        <v>174</v>
      </c>
      <c r="L108" s="18"/>
      <c r="M108" s="10"/>
      <c r="N108" s="10"/>
      <c r="O108" s="17"/>
      <c r="P108" s="17"/>
      <c r="Q108" s="102" t="s">
        <v>357</v>
      </c>
    </row>
    <row r="109" spans="1:17" ht="26.25" customHeight="1" hidden="1">
      <c r="A109" s="162"/>
      <c r="B109" s="8"/>
      <c r="C109" s="168"/>
      <c r="D109" s="21"/>
      <c r="E109" s="19"/>
      <c r="F109" s="20"/>
      <c r="G109" s="50" t="s">
        <v>364</v>
      </c>
      <c r="H109" s="17"/>
      <c r="I109" s="18" t="s">
        <v>175</v>
      </c>
      <c r="J109" s="18"/>
      <c r="K109" s="18" t="s">
        <v>176</v>
      </c>
      <c r="L109" s="18"/>
      <c r="M109" s="10"/>
      <c r="N109" s="10"/>
      <c r="O109" s="17"/>
      <c r="P109" s="17"/>
      <c r="Q109" s="102" t="s">
        <v>358</v>
      </c>
    </row>
    <row r="110" spans="1:17" ht="26.25" customHeight="1" hidden="1">
      <c r="A110" s="162"/>
      <c r="B110" s="8"/>
      <c r="C110" s="168"/>
      <c r="D110" s="21"/>
      <c r="E110" s="19"/>
      <c r="F110" s="20"/>
      <c r="G110" s="50" t="s">
        <v>367</v>
      </c>
      <c r="H110" s="17"/>
      <c r="I110" s="18" t="s">
        <v>189</v>
      </c>
      <c r="J110" s="18"/>
      <c r="K110" s="18" t="s">
        <v>190</v>
      </c>
      <c r="L110" s="18"/>
      <c r="M110" s="10"/>
      <c r="N110" s="10"/>
      <c r="O110" s="17"/>
      <c r="P110" s="17"/>
      <c r="Q110" s="102" t="s">
        <v>359</v>
      </c>
    </row>
    <row r="111" spans="1:17" ht="26.25" customHeight="1" hidden="1">
      <c r="A111" s="162"/>
      <c r="B111" s="8"/>
      <c r="C111" s="168"/>
      <c r="D111" s="21"/>
      <c r="E111" s="19"/>
      <c r="F111" s="20"/>
      <c r="G111" s="50" t="s">
        <v>365</v>
      </c>
      <c r="H111" s="17"/>
      <c r="I111" s="18" t="s">
        <v>169</v>
      </c>
      <c r="J111" s="18"/>
      <c r="K111" s="18" t="s">
        <v>177</v>
      </c>
      <c r="L111" s="18"/>
      <c r="M111" s="10"/>
      <c r="N111" s="10"/>
      <c r="O111" s="17"/>
      <c r="P111" s="17"/>
      <c r="Q111" s="102" t="s">
        <v>360</v>
      </c>
    </row>
    <row r="112" spans="1:17" ht="26.25" customHeight="1" hidden="1">
      <c r="A112" s="162"/>
      <c r="B112" s="8"/>
      <c r="C112" s="168"/>
      <c r="D112" s="21"/>
      <c r="E112" s="19"/>
      <c r="F112" s="20"/>
      <c r="G112" s="50" t="s">
        <v>366</v>
      </c>
      <c r="H112" s="17"/>
      <c r="I112" s="18" t="s">
        <v>184</v>
      </c>
      <c r="J112" s="18"/>
      <c r="K112" s="18" t="s">
        <v>185</v>
      </c>
      <c r="L112" s="18"/>
      <c r="M112" s="10"/>
      <c r="N112" s="10"/>
      <c r="O112" s="17"/>
      <c r="P112" s="17"/>
      <c r="Q112" s="102" t="s">
        <v>348</v>
      </c>
    </row>
    <row r="113" spans="1:17" ht="26.25" customHeight="1" hidden="1">
      <c r="A113" s="162"/>
      <c r="B113" s="8"/>
      <c r="C113" s="168"/>
      <c r="D113" s="21"/>
      <c r="E113" s="19"/>
      <c r="F113" s="20"/>
      <c r="G113" s="50" t="s">
        <v>369</v>
      </c>
      <c r="H113" s="17"/>
      <c r="I113" s="18" t="s">
        <v>172</v>
      </c>
      <c r="J113" s="18"/>
      <c r="K113" s="18" t="s">
        <v>191</v>
      </c>
      <c r="L113" s="18"/>
      <c r="M113" s="10"/>
      <c r="N113" s="10"/>
      <c r="O113" s="17"/>
      <c r="P113" s="17"/>
      <c r="Q113" s="102" t="s">
        <v>370</v>
      </c>
    </row>
    <row r="114" spans="1:17" ht="26.25" customHeight="1" hidden="1">
      <c r="A114" s="162"/>
      <c r="B114" s="8"/>
      <c r="C114" s="168"/>
      <c r="D114" s="21"/>
      <c r="E114" s="19"/>
      <c r="F114" s="20"/>
      <c r="G114" s="11" t="s">
        <v>368</v>
      </c>
      <c r="H114" s="17"/>
      <c r="I114" s="18" t="s">
        <v>178</v>
      </c>
      <c r="J114" s="18"/>
      <c r="K114" s="18" t="s">
        <v>179</v>
      </c>
      <c r="L114" s="18"/>
      <c r="M114" s="10"/>
      <c r="N114" s="10"/>
      <c r="O114" s="17"/>
      <c r="P114" s="17"/>
      <c r="Q114" s="102" t="s">
        <v>354</v>
      </c>
    </row>
    <row r="115" spans="1:17" ht="26.25" customHeight="1" hidden="1">
      <c r="A115" s="162"/>
      <c r="B115" s="8"/>
      <c r="C115" s="168"/>
      <c r="D115" s="21"/>
      <c r="E115" s="19"/>
      <c r="F115" s="20"/>
      <c r="G115" s="11" t="s">
        <v>371</v>
      </c>
      <c r="H115" s="17"/>
      <c r="I115" s="18" t="s">
        <v>180</v>
      </c>
      <c r="J115" s="18"/>
      <c r="K115" s="18" t="s">
        <v>188</v>
      </c>
      <c r="L115" s="18"/>
      <c r="M115" s="10"/>
      <c r="N115" s="10"/>
      <c r="O115" s="17"/>
      <c r="P115" s="17"/>
      <c r="Q115" s="102" t="s">
        <v>372</v>
      </c>
    </row>
    <row r="116" spans="1:17" ht="26.25" customHeight="1" hidden="1">
      <c r="A116" s="162"/>
      <c r="B116" s="8"/>
      <c r="C116" s="168"/>
      <c r="D116" s="21"/>
      <c r="E116" s="19"/>
      <c r="F116" s="20"/>
      <c r="G116" s="11" t="s">
        <v>377</v>
      </c>
      <c r="H116" s="17"/>
      <c r="I116" s="18" t="s">
        <v>181</v>
      </c>
      <c r="J116" s="18"/>
      <c r="K116" s="18" t="s">
        <v>182</v>
      </c>
      <c r="L116" s="18"/>
      <c r="M116" s="10"/>
      <c r="N116" s="10"/>
      <c r="O116" s="17"/>
      <c r="P116" s="17"/>
      <c r="Q116" s="102" t="s">
        <v>345</v>
      </c>
    </row>
    <row r="117" spans="1:17" ht="26.25" customHeight="1" hidden="1">
      <c r="A117" s="162"/>
      <c r="B117" s="8"/>
      <c r="C117" s="168"/>
      <c r="D117" s="21"/>
      <c r="E117" s="19"/>
      <c r="F117" s="20"/>
      <c r="G117" s="11" t="s">
        <v>373</v>
      </c>
      <c r="H117" s="17"/>
      <c r="I117" s="18" t="s">
        <v>181</v>
      </c>
      <c r="J117" s="18"/>
      <c r="K117" s="18" t="s">
        <v>187</v>
      </c>
      <c r="L117" s="18"/>
      <c r="M117" s="10"/>
      <c r="N117" s="10"/>
      <c r="O117" s="17"/>
      <c r="P117" s="17"/>
      <c r="Q117" s="102" t="s">
        <v>374</v>
      </c>
    </row>
    <row r="118" spans="1:17" ht="30.75">
      <c r="A118" s="162"/>
      <c r="B118" s="32" t="s">
        <v>281</v>
      </c>
      <c r="C118" s="168"/>
      <c r="D118" s="30" t="s">
        <v>11</v>
      </c>
      <c r="E118" s="10"/>
      <c r="F118" s="10"/>
      <c r="G118" s="10"/>
      <c r="H118" s="10"/>
      <c r="I118" s="43">
        <v>0</v>
      </c>
      <c r="J118" s="43">
        <v>0</v>
      </c>
      <c r="K118" s="44">
        <v>0</v>
      </c>
      <c r="L118" s="44">
        <v>0</v>
      </c>
      <c r="M118" s="10"/>
      <c r="N118" s="10"/>
      <c r="O118" s="10"/>
      <c r="P118" s="10"/>
      <c r="Q118" s="101"/>
    </row>
    <row r="119" spans="1:17" s="40" customFormat="1" ht="36.75" customHeight="1">
      <c r="A119" s="162"/>
      <c r="B119" s="8"/>
      <c r="C119" s="37" t="s">
        <v>163</v>
      </c>
      <c r="D119" s="38" t="s">
        <v>162</v>
      </c>
      <c r="E119" s="38" t="s">
        <v>162</v>
      </c>
      <c r="F119" s="38" t="s">
        <v>162</v>
      </c>
      <c r="G119" s="38" t="s">
        <v>162</v>
      </c>
      <c r="H119" s="38" t="s">
        <v>162</v>
      </c>
      <c r="I119" s="39">
        <f>I93+I94+I97+I98+I118</f>
        <v>9</v>
      </c>
      <c r="J119" s="39">
        <f>J93+J94+J97+J98+J118</f>
        <v>9</v>
      </c>
      <c r="K119" s="39">
        <f>K93+K94+K97+K98+K118</f>
        <v>1143.92</v>
      </c>
      <c r="L119" s="39">
        <f>L93+L94+L97+L98+L118</f>
        <v>868.08427</v>
      </c>
      <c r="M119" s="38" t="s">
        <v>162</v>
      </c>
      <c r="N119" s="38" t="s">
        <v>162</v>
      </c>
      <c r="O119" s="38" t="s">
        <v>162</v>
      </c>
      <c r="P119" s="38" t="s">
        <v>162</v>
      </c>
      <c r="Q119" s="104" t="s">
        <v>162</v>
      </c>
    </row>
    <row r="120" spans="1:18" s="129" customFormat="1" ht="42" customHeight="1">
      <c r="A120" s="162"/>
      <c r="B120" s="8"/>
      <c r="C120" s="137" t="s">
        <v>403</v>
      </c>
      <c r="D120" s="140" t="s">
        <v>162</v>
      </c>
      <c r="E120" s="38" t="s">
        <v>162</v>
      </c>
      <c r="F120" s="128" t="s">
        <v>162</v>
      </c>
      <c r="G120" s="128" t="s">
        <v>162</v>
      </c>
      <c r="H120" s="128" t="s">
        <v>162</v>
      </c>
      <c r="I120" s="128" t="s">
        <v>162</v>
      </c>
      <c r="J120" s="128" t="s">
        <v>162</v>
      </c>
      <c r="K120" s="130">
        <f>K119</f>
        <v>1143.92</v>
      </c>
      <c r="L120" s="130">
        <f>L119</f>
        <v>868.08427</v>
      </c>
      <c r="M120" s="128" t="s">
        <v>162</v>
      </c>
      <c r="N120" s="128" t="s">
        <v>162</v>
      </c>
      <c r="O120" s="128" t="s">
        <v>162</v>
      </c>
      <c r="P120" s="128" t="s">
        <v>162</v>
      </c>
      <c r="Q120" s="134" t="s">
        <v>162</v>
      </c>
      <c r="R120" s="24"/>
    </row>
    <row r="121" spans="1:18" s="129" customFormat="1" ht="42" customHeight="1" thickBot="1">
      <c r="A121" s="162"/>
      <c r="B121" s="8"/>
      <c r="C121" s="138" t="s">
        <v>404</v>
      </c>
      <c r="D121" s="141" t="s">
        <v>162</v>
      </c>
      <c r="E121" s="38" t="s">
        <v>162</v>
      </c>
      <c r="F121" s="132" t="s">
        <v>162</v>
      </c>
      <c r="G121" s="132" t="s">
        <v>162</v>
      </c>
      <c r="H121" s="132" t="s">
        <v>162</v>
      </c>
      <c r="I121" s="132" t="s">
        <v>162</v>
      </c>
      <c r="J121" s="132" t="s">
        <v>162</v>
      </c>
      <c r="K121" s="133">
        <v>0</v>
      </c>
      <c r="L121" s="133">
        <v>0</v>
      </c>
      <c r="M121" s="132" t="s">
        <v>162</v>
      </c>
      <c r="N121" s="132" t="s">
        <v>162</v>
      </c>
      <c r="O121" s="132" t="s">
        <v>162</v>
      </c>
      <c r="P121" s="132" t="s">
        <v>162</v>
      </c>
      <c r="Q121" s="135" t="s">
        <v>162</v>
      </c>
      <c r="R121" s="34"/>
    </row>
    <row r="122" spans="1:17" ht="30.75">
      <c r="A122" s="162"/>
      <c r="B122" s="8"/>
      <c r="C122" s="159" t="s">
        <v>32</v>
      </c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60"/>
    </row>
    <row r="123" spans="1:17" ht="30.75">
      <c r="A123" s="162"/>
      <c r="B123" s="51" t="s">
        <v>283</v>
      </c>
      <c r="C123" s="169" t="s">
        <v>16</v>
      </c>
      <c r="D123" s="10" t="s">
        <v>33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1"/>
    </row>
    <row r="124" spans="1:17" ht="30.75">
      <c r="A124" s="162"/>
      <c r="B124" s="51" t="s">
        <v>282</v>
      </c>
      <c r="C124" s="170"/>
      <c r="D124" s="52" t="s">
        <v>34</v>
      </c>
      <c r="E124" s="10"/>
      <c r="F124" s="10"/>
      <c r="G124" s="10"/>
      <c r="H124" s="10"/>
      <c r="I124" s="43">
        <f>SUM(I125)</f>
        <v>1</v>
      </c>
      <c r="J124" s="43">
        <f>SUM(J125)</f>
        <v>1</v>
      </c>
      <c r="K124" s="44">
        <f>SUM(K125:K129)</f>
        <v>33.75</v>
      </c>
      <c r="L124" s="44">
        <f>SUM(L125:L129)</f>
        <v>23.33</v>
      </c>
      <c r="M124" s="10"/>
      <c r="N124" s="10"/>
      <c r="O124" s="10"/>
      <c r="P124" s="10"/>
      <c r="Q124" s="101"/>
    </row>
    <row r="125" spans="1:17" ht="153.75">
      <c r="A125" s="162"/>
      <c r="B125" s="32" t="s">
        <v>284</v>
      </c>
      <c r="C125" s="170"/>
      <c r="D125" s="10"/>
      <c r="E125" s="19" t="s">
        <v>149</v>
      </c>
      <c r="F125" s="96" t="s">
        <v>100</v>
      </c>
      <c r="G125" s="11" t="s">
        <v>99</v>
      </c>
      <c r="H125" s="17" t="s">
        <v>67</v>
      </c>
      <c r="I125" s="17">
        <v>1</v>
      </c>
      <c r="J125" s="17">
        <v>1</v>
      </c>
      <c r="K125" s="16">
        <v>33.75</v>
      </c>
      <c r="L125" s="16">
        <v>23.33</v>
      </c>
      <c r="M125" s="10"/>
      <c r="N125" s="10"/>
      <c r="O125" s="17" t="s">
        <v>66</v>
      </c>
      <c r="P125" s="17"/>
      <c r="Q125" s="136" t="s">
        <v>412</v>
      </c>
    </row>
    <row r="126" spans="1:17" ht="26.25" customHeight="1" hidden="1">
      <c r="A126" s="162"/>
      <c r="B126" s="8"/>
      <c r="C126" s="170"/>
      <c r="D126" s="21"/>
      <c r="E126" s="19"/>
      <c r="F126" s="20"/>
      <c r="G126" s="50" t="s">
        <v>362</v>
      </c>
      <c r="H126" s="18" t="s">
        <v>186</v>
      </c>
      <c r="I126" s="18" t="s">
        <v>208</v>
      </c>
      <c r="J126" s="18"/>
      <c r="K126" s="16"/>
      <c r="L126" s="16"/>
      <c r="M126" s="10"/>
      <c r="N126" s="10"/>
      <c r="O126" s="17"/>
      <c r="P126" s="17"/>
      <c r="Q126" s="102" t="s">
        <v>356</v>
      </c>
    </row>
    <row r="127" spans="1:17" ht="26.25" customHeight="1" hidden="1">
      <c r="A127" s="162"/>
      <c r="B127" s="8"/>
      <c r="C127" s="170"/>
      <c r="D127" s="21"/>
      <c r="E127" s="19"/>
      <c r="F127" s="20"/>
      <c r="G127" s="50" t="s">
        <v>366</v>
      </c>
      <c r="H127" s="18" t="s">
        <v>186</v>
      </c>
      <c r="I127" s="18" t="s">
        <v>209</v>
      </c>
      <c r="J127" s="18"/>
      <c r="K127" s="16"/>
      <c r="L127" s="16"/>
      <c r="M127" s="10"/>
      <c r="N127" s="10"/>
      <c r="O127" s="17"/>
      <c r="P127" s="17"/>
      <c r="Q127" s="102" t="s">
        <v>375</v>
      </c>
    </row>
    <row r="128" spans="1:17" ht="26.25" customHeight="1" hidden="1">
      <c r="A128" s="162"/>
      <c r="B128" s="8"/>
      <c r="C128" s="170"/>
      <c r="D128" s="21"/>
      <c r="E128" s="19"/>
      <c r="F128" s="20"/>
      <c r="G128" s="11" t="s">
        <v>376</v>
      </c>
      <c r="H128" s="18" t="s">
        <v>181</v>
      </c>
      <c r="I128" s="18">
        <v>87.97</v>
      </c>
      <c r="J128" s="18"/>
      <c r="K128" s="18"/>
      <c r="L128" s="18"/>
      <c r="M128" s="10"/>
      <c r="N128" s="10"/>
      <c r="O128" s="17"/>
      <c r="P128" s="17"/>
      <c r="Q128" s="102" t="s">
        <v>378</v>
      </c>
    </row>
    <row r="129" spans="1:17" ht="61.5" hidden="1">
      <c r="A129" s="162"/>
      <c r="B129" s="8"/>
      <c r="C129" s="170"/>
      <c r="D129" s="21"/>
      <c r="E129" s="19"/>
      <c r="F129" s="20"/>
      <c r="G129" s="11" t="s">
        <v>380</v>
      </c>
      <c r="H129" s="18" t="s">
        <v>181</v>
      </c>
      <c r="I129" s="18" t="s">
        <v>210</v>
      </c>
      <c r="J129" s="18"/>
      <c r="K129" s="16"/>
      <c r="L129" s="16"/>
      <c r="M129" s="10"/>
      <c r="N129" s="10"/>
      <c r="O129" s="17"/>
      <c r="P129" s="17"/>
      <c r="Q129" s="102" t="s">
        <v>379</v>
      </c>
    </row>
    <row r="130" spans="1:17" ht="30.75">
      <c r="A130" s="162"/>
      <c r="B130" s="51" t="s">
        <v>285</v>
      </c>
      <c r="C130" s="170"/>
      <c r="D130" s="52" t="s">
        <v>35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1"/>
    </row>
    <row r="131" spans="1:17" ht="93" thickBot="1">
      <c r="A131" s="162"/>
      <c r="B131" s="51" t="s">
        <v>286</v>
      </c>
      <c r="C131" s="171"/>
      <c r="D131" s="53" t="s">
        <v>386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105"/>
    </row>
    <row r="132" spans="1:17" s="40" customFormat="1" ht="36.75" customHeight="1">
      <c r="A132" s="162"/>
      <c r="B132" s="8"/>
      <c r="C132" s="37" t="s">
        <v>163</v>
      </c>
      <c r="D132" s="38" t="s">
        <v>162</v>
      </c>
      <c r="E132" s="38" t="s">
        <v>162</v>
      </c>
      <c r="F132" s="38" t="s">
        <v>162</v>
      </c>
      <c r="G132" s="38" t="s">
        <v>162</v>
      </c>
      <c r="H132" s="38" t="s">
        <v>162</v>
      </c>
      <c r="I132" s="39">
        <f>I123+I124+I130+I131</f>
        <v>1</v>
      </c>
      <c r="J132" s="39">
        <f>J123+J124+J130+J131</f>
        <v>1</v>
      </c>
      <c r="K132" s="39">
        <f>K123+K124+K130+K131</f>
        <v>33.75</v>
      </c>
      <c r="L132" s="39">
        <f>L123+L124+L130+L131</f>
        <v>23.33</v>
      </c>
      <c r="M132" s="38" t="s">
        <v>162</v>
      </c>
      <c r="N132" s="38" t="s">
        <v>162</v>
      </c>
      <c r="O132" s="38" t="s">
        <v>162</v>
      </c>
      <c r="P132" s="38" t="s">
        <v>162</v>
      </c>
      <c r="Q132" s="104" t="s">
        <v>162</v>
      </c>
    </row>
    <row r="133" spans="1:18" s="129" customFormat="1" ht="42" customHeight="1">
      <c r="A133" s="162"/>
      <c r="B133" s="8"/>
      <c r="C133" s="137" t="s">
        <v>403</v>
      </c>
      <c r="D133" s="140" t="s">
        <v>162</v>
      </c>
      <c r="E133" s="38" t="s">
        <v>162</v>
      </c>
      <c r="F133" s="128" t="s">
        <v>162</v>
      </c>
      <c r="G133" s="128" t="s">
        <v>162</v>
      </c>
      <c r="H133" s="128" t="s">
        <v>162</v>
      </c>
      <c r="I133" s="128" t="s">
        <v>162</v>
      </c>
      <c r="J133" s="128" t="s">
        <v>162</v>
      </c>
      <c r="K133" s="130">
        <f>K132</f>
        <v>33.75</v>
      </c>
      <c r="L133" s="130">
        <f>L132</f>
        <v>23.33</v>
      </c>
      <c r="M133" s="128" t="s">
        <v>162</v>
      </c>
      <c r="N133" s="128" t="s">
        <v>162</v>
      </c>
      <c r="O133" s="128" t="s">
        <v>162</v>
      </c>
      <c r="P133" s="128" t="s">
        <v>162</v>
      </c>
      <c r="Q133" s="134" t="s">
        <v>162</v>
      </c>
      <c r="R133" s="24"/>
    </row>
    <row r="134" spans="1:18" s="129" customFormat="1" ht="42" customHeight="1" thickBot="1">
      <c r="A134" s="162"/>
      <c r="B134" s="8"/>
      <c r="C134" s="138" t="s">
        <v>404</v>
      </c>
      <c r="D134" s="141" t="s">
        <v>162</v>
      </c>
      <c r="E134" s="38" t="s">
        <v>162</v>
      </c>
      <c r="F134" s="132" t="s">
        <v>162</v>
      </c>
      <c r="G134" s="132" t="s">
        <v>162</v>
      </c>
      <c r="H134" s="132" t="s">
        <v>162</v>
      </c>
      <c r="I134" s="132" t="s">
        <v>162</v>
      </c>
      <c r="J134" s="132" t="s">
        <v>162</v>
      </c>
      <c r="K134" s="133">
        <v>0</v>
      </c>
      <c r="L134" s="133">
        <v>0</v>
      </c>
      <c r="M134" s="132" t="s">
        <v>162</v>
      </c>
      <c r="N134" s="132" t="s">
        <v>162</v>
      </c>
      <c r="O134" s="132" t="s">
        <v>162</v>
      </c>
      <c r="P134" s="132" t="s">
        <v>162</v>
      </c>
      <c r="Q134" s="135" t="s">
        <v>162</v>
      </c>
      <c r="R134" s="34"/>
    </row>
    <row r="135" spans="1:17" ht="30.75">
      <c r="A135" s="162"/>
      <c r="B135" s="8"/>
      <c r="C135" s="150" t="s">
        <v>31</v>
      </c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1"/>
    </row>
    <row r="136" spans="1:17" ht="30.75">
      <c r="A136" s="162"/>
      <c r="B136" s="51" t="s">
        <v>287</v>
      </c>
      <c r="C136" s="152" t="s">
        <v>14</v>
      </c>
      <c r="D136" s="30" t="s">
        <v>8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1"/>
    </row>
    <row r="137" spans="1:17" ht="30.75">
      <c r="A137" s="162"/>
      <c r="B137" s="51" t="s">
        <v>288</v>
      </c>
      <c r="C137" s="153"/>
      <c r="D137" s="30" t="s">
        <v>9</v>
      </c>
      <c r="E137" s="10"/>
      <c r="F137" s="10"/>
      <c r="G137" s="10"/>
      <c r="H137" s="10"/>
      <c r="I137" s="43">
        <f>SUM(I138:I148)</f>
        <v>18</v>
      </c>
      <c r="J137" s="43">
        <f>SUM(J138:J148)</f>
        <v>18</v>
      </c>
      <c r="K137" s="44">
        <f>SUM(K138:K148)</f>
        <v>172.32</v>
      </c>
      <c r="L137" s="44">
        <f>SUM(L138:L148)</f>
        <v>136.10799</v>
      </c>
      <c r="M137" s="10"/>
      <c r="N137" s="10"/>
      <c r="O137" s="10"/>
      <c r="P137" s="10"/>
      <c r="Q137" s="101"/>
    </row>
    <row r="138" spans="1:17" ht="123">
      <c r="A138" s="162"/>
      <c r="B138" s="51" t="s">
        <v>289</v>
      </c>
      <c r="C138" s="153"/>
      <c r="D138" s="30"/>
      <c r="E138" s="10"/>
      <c r="F138" s="96" t="s">
        <v>115</v>
      </c>
      <c r="G138" s="11" t="s">
        <v>114</v>
      </c>
      <c r="H138" s="17" t="s">
        <v>67</v>
      </c>
      <c r="I138" s="17">
        <v>1</v>
      </c>
      <c r="J138" s="17">
        <v>1</v>
      </c>
      <c r="K138" s="16">
        <v>1.35</v>
      </c>
      <c r="L138" s="16">
        <v>0.39447</v>
      </c>
      <c r="M138" s="10"/>
      <c r="N138" s="10"/>
      <c r="O138" s="17" t="s">
        <v>66</v>
      </c>
      <c r="P138" s="17"/>
      <c r="Q138" s="136" t="s">
        <v>412</v>
      </c>
    </row>
    <row r="139" spans="1:17" ht="153.75">
      <c r="A139" s="162"/>
      <c r="B139" s="51" t="s">
        <v>290</v>
      </c>
      <c r="C139" s="153"/>
      <c r="D139" s="30"/>
      <c r="E139" s="10"/>
      <c r="F139" s="20" t="s">
        <v>117</v>
      </c>
      <c r="G139" s="11" t="s">
        <v>116</v>
      </c>
      <c r="H139" s="17" t="s">
        <v>67</v>
      </c>
      <c r="I139" s="17">
        <v>1</v>
      </c>
      <c r="J139" s="17">
        <v>1</v>
      </c>
      <c r="K139" s="16">
        <v>3.09</v>
      </c>
      <c r="L139" s="16">
        <v>0.60795</v>
      </c>
      <c r="M139" s="10"/>
      <c r="N139" s="10"/>
      <c r="O139" s="17" t="s">
        <v>66</v>
      </c>
      <c r="P139" s="17"/>
      <c r="Q139" s="136" t="s">
        <v>412</v>
      </c>
    </row>
    <row r="140" spans="1:17" ht="123">
      <c r="A140" s="162"/>
      <c r="B140" s="51" t="s">
        <v>291</v>
      </c>
      <c r="C140" s="153"/>
      <c r="D140" s="30"/>
      <c r="E140" s="10"/>
      <c r="F140" s="96" t="s">
        <v>119</v>
      </c>
      <c r="G140" s="11" t="s">
        <v>118</v>
      </c>
      <c r="H140" s="17" t="s">
        <v>67</v>
      </c>
      <c r="I140" s="17">
        <v>1</v>
      </c>
      <c r="J140" s="17">
        <v>1</v>
      </c>
      <c r="K140" s="16">
        <v>4.6</v>
      </c>
      <c r="L140" s="16">
        <v>0.54585</v>
      </c>
      <c r="M140" s="10"/>
      <c r="N140" s="10"/>
      <c r="O140" s="17" t="s">
        <v>66</v>
      </c>
      <c r="P140" s="17"/>
      <c r="Q140" s="136" t="s">
        <v>412</v>
      </c>
    </row>
    <row r="141" spans="1:17" ht="123">
      <c r="A141" s="162"/>
      <c r="B141" s="51" t="s">
        <v>292</v>
      </c>
      <c r="C141" s="153"/>
      <c r="D141" s="30"/>
      <c r="E141" s="10"/>
      <c r="F141" s="20" t="s">
        <v>121</v>
      </c>
      <c r="G141" s="11" t="s">
        <v>120</v>
      </c>
      <c r="H141" s="17" t="s">
        <v>67</v>
      </c>
      <c r="I141" s="17">
        <v>1</v>
      </c>
      <c r="J141" s="17">
        <v>1</v>
      </c>
      <c r="K141" s="16">
        <v>3.52</v>
      </c>
      <c r="L141" s="16">
        <v>0.639</v>
      </c>
      <c r="M141" s="10"/>
      <c r="N141" s="10"/>
      <c r="O141" s="17" t="s">
        <v>66</v>
      </c>
      <c r="P141" s="17"/>
      <c r="Q141" s="136" t="s">
        <v>412</v>
      </c>
    </row>
    <row r="142" spans="1:17" ht="92.25">
      <c r="A142" s="162"/>
      <c r="B142" s="51" t="s">
        <v>293</v>
      </c>
      <c r="C142" s="153"/>
      <c r="D142" s="30"/>
      <c r="E142" s="10"/>
      <c r="F142" s="20" t="s">
        <v>123</v>
      </c>
      <c r="G142" s="11" t="s">
        <v>122</v>
      </c>
      <c r="H142" s="17" t="s">
        <v>67</v>
      </c>
      <c r="I142" s="17">
        <v>1</v>
      </c>
      <c r="J142" s="17">
        <v>1</v>
      </c>
      <c r="K142" s="16">
        <v>20.44</v>
      </c>
      <c r="L142" s="16">
        <v>16.45875</v>
      </c>
      <c r="M142" s="10"/>
      <c r="N142" s="10"/>
      <c r="O142" s="17" t="s">
        <v>66</v>
      </c>
      <c r="P142" s="17"/>
      <c r="Q142" s="136" t="s">
        <v>412</v>
      </c>
    </row>
    <row r="143" spans="1:17" ht="92.25">
      <c r="A143" s="162"/>
      <c r="B143" s="51" t="s">
        <v>294</v>
      </c>
      <c r="C143" s="153"/>
      <c r="D143" s="30"/>
      <c r="E143" s="10"/>
      <c r="F143" s="20" t="s">
        <v>125</v>
      </c>
      <c r="G143" s="11" t="s">
        <v>124</v>
      </c>
      <c r="H143" s="17" t="s">
        <v>67</v>
      </c>
      <c r="I143" s="17">
        <v>1</v>
      </c>
      <c r="J143" s="17">
        <v>1</v>
      </c>
      <c r="K143" s="16">
        <v>20.44</v>
      </c>
      <c r="L143" s="16">
        <v>16.45875</v>
      </c>
      <c r="M143" s="10"/>
      <c r="N143" s="10"/>
      <c r="O143" s="17" t="s">
        <v>66</v>
      </c>
      <c r="P143" s="17"/>
      <c r="Q143" s="136" t="s">
        <v>412</v>
      </c>
    </row>
    <row r="144" spans="1:17" ht="123">
      <c r="A144" s="162"/>
      <c r="B144" s="51" t="s">
        <v>295</v>
      </c>
      <c r="C144" s="153"/>
      <c r="D144" s="30"/>
      <c r="E144" s="10"/>
      <c r="F144" s="20" t="s">
        <v>127</v>
      </c>
      <c r="G144" s="11" t="s">
        <v>126</v>
      </c>
      <c r="H144" s="17" t="s">
        <v>67</v>
      </c>
      <c r="I144" s="17">
        <v>1</v>
      </c>
      <c r="J144" s="17">
        <v>1</v>
      </c>
      <c r="K144" s="16">
        <v>25.89</v>
      </c>
      <c r="L144" s="16">
        <f>16.45875+0.39447</f>
        <v>16.853219999999997</v>
      </c>
      <c r="M144" s="10"/>
      <c r="N144" s="10"/>
      <c r="O144" s="17" t="s">
        <v>66</v>
      </c>
      <c r="P144" s="17"/>
      <c r="Q144" s="136" t="s">
        <v>412</v>
      </c>
    </row>
    <row r="145" spans="1:17" ht="398.25" customHeight="1">
      <c r="A145" s="162"/>
      <c r="B145" s="51" t="s">
        <v>296</v>
      </c>
      <c r="C145" s="153"/>
      <c r="D145" s="30"/>
      <c r="E145" s="10"/>
      <c r="F145" s="20" t="s">
        <v>129</v>
      </c>
      <c r="G145" s="11" t="s">
        <v>128</v>
      </c>
      <c r="H145" s="17" t="s">
        <v>67</v>
      </c>
      <c r="I145" s="17">
        <v>8</v>
      </c>
      <c r="J145" s="17">
        <v>8</v>
      </c>
      <c r="K145" s="16">
        <v>2.21</v>
      </c>
      <c r="L145" s="16">
        <v>2.57</v>
      </c>
      <c r="M145" s="10"/>
      <c r="N145" s="10"/>
      <c r="O145" s="17" t="s">
        <v>66</v>
      </c>
      <c r="P145" s="17"/>
      <c r="Q145" s="101"/>
    </row>
    <row r="146" spans="1:17" ht="123">
      <c r="A146" s="162"/>
      <c r="B146" s="51" t="s">
        <v>297</v>
      </c>
      <c r="C146" s="153"/>
      <c r="D146" s="30"/>
      <c r="E146" s="10"/>
      <c r="F146" s="95" t="s">
        <v>131</v>
      </c>
      <c r="G146" s="11" t="s">
        <v>130</v>
      </c>
      <c r="H146" s="17" t="s">
        <v>67</v>
      </c>
      <c r="I146" s="17">
        <v>1</v>
      </c>
      <c r="J146" s="17">
        <v>1</v>
      </c>
      <c r="K146" s="16">
        <v>25.66</v>
      </c>
      <c r="L146" s="16">
        <v>14.04</v>
      </c>
      <c r="M146" s="10"/>
      <c r="N146" s="10"/>
      <c r="O146" s="17" t="s">
        <v>66</v>
      </c>
      <c r="P146" s="17"/>
      <c r="Q146" s="101"/>
    </row>
    <row r="147" spans="1:17" ht="153.75">
      <c r="A147" s="162"/>
      <c r="B147" s="51" t="s">
        <v>298</v>
      </c>
      <c r="C147" s="153"/>
      <c r="D147" s="33"/>
      <c r="E147" s="10"/>
      <c r="F147" s="96" t="s">
        <v>158</v>
      </c>
      <c r="G147" s="11" t="s">
        <v>159</v>
      </c>
      <c r="H147" s="17" t="s">
        <v>67</v>
      </c>
      <c r="I147" s="17">
        <v>1</v>
      </c>
      <c r="J147" s="17">
        <v>1</v>
      </c>
      <c r="K147" s="16">
        <v>32.56</v>
      </c>
      <c r="L147" s="16">
        <v>33.77</v>
      </c>
      <c r="M147" s="10"/>
      <c r="N147" s="10"/>
      <c r="O147" s="17" t="s">
        <v>66</v>
      </c>
      <c r="P147" s="17"/>
      <c r="Q147" s="136" t="s">
        <v>412</v>
      </c>
    </row>
    <row r="148" spans="1:17" ht="184.5">
      <c r="A148" s="162"/>
      <c r="B148" s="51" t="s">
        <v>299</v>
      </c>
      <c r="C148" s="153"/>
      <c r="D148" s="33"/>
      <c r="E148" s="10"/>
      <c r="F148" s="95" t="s">
        <v>160</v>
      </c>
      <c r="G148" s="11" t="s">
        <v>413</v>
      </c>
      <c r="H148" s="17" t="s">
        <v>67</v>
      </c>
      <c r="I148" s="17">
        <v>1</v>
      </c>
      <c r="J148" s="17">
        <v>1</v>
      </c>
      <c r="K148" s="16">
        <v>32.56</v>
      </c>
      <c r="L148" s="16">
        <v>33.77</v>
      </c>
      <c r="M148" s="10"/>
      <c r="N148" s="10"/>
      <c r="O148" s="17" t="s">
        <v>66</v>
      </c>
      <c r="P148" s="17"/>
      <c r="Q148" s="136" t="s">
        <v>412</v>
      </c>
    </row>
    <row r="149" spans="1:17" ht="30.75">
      <c r="A149" s="162"/>
      <c r="B149" s="51" t="s">
        <v>335</v>
      </c>
      <c r="C149" s="153"/>
      <c r="D149" s="30" t="s">
        <v>10</v>
      </c>
      <c r="E149" s="10"/>
      <c r="F149" s="97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1"/>
    </row>
    <row r="150" spans="1:17" ht="30.75">
      <c r="A150" s="162"/>
      <c r="B150" s="51" t="s">
        <v>336</v>
      </c>
      <c r="C150" s="153"/>
      <c r="D150" s="30" t="s">
        <v>24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1"/>
    </row>
    <row r="151" spans="1:17" ht="31.5" thickBot="1">
      <c r="A151" s="162"/>
      <c r="B151" s="51" t="s">
        <v>337</v>
      </c>
      <c r="C151" s="158"/>
      <c r="D151" s="30" t="s">
        <v>11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1"/>
    </row>
    <row r="152" spans="1:17" s="40" customFormat="1" ht="36.75" customHeight="1">
      <c r="A152" s="162"/>
      <c r="B152" s="8"/>
      <c r="C152" s="37" t="s">
        <v>163</v>
      </c>
      <c r="D152" s="38" t="s">
        <v>162</v>
      </c>
      <c r="E152" s="38" t="s">
        <v>162</v>
      </c>
      <c r="F152" s="38" t="s">
        <v>162</v>
      </c>
      <c r="G152" s="38" t="s">
        <v>162</v>
      </c>
      <c r="H152" s="38" t="s">
        <v>162</v>
      </c>
      <c r="I152" s="39">
        <f>I136+I137+I149+I150+I151</f>
        <v>18</v>
      </c>
      <c r="J152" s="39">
        <f>J136+J137+J149+J150+J151</f>
        <v>18</v>
      </c>
      <c r="K152" s="39">
        <f>K136+K137+K149+K150+K151</f>
        <v>172.32</v>
      </c>
      <c r="L152" s="39">
        <f>L136+L137+L149+L150+L151</f>
        <v>136.10799</v>
      </c>
      <c r="M152" s="38" t="s">
        <v>162</v>
      </c>
      <c r="N152" s="38" t="s">
        <v>162</v>
      </c>
      <c r="O152" s="38" t="s">
        <v>162</v>
      </c>
      <c r="P152" s="38" t="s">
        <v>162</v>
      </c>
      <c r="Q152" s="104" t="s">
        <v>162</v>
      </c>
    </row>
    <row r="153" spans="1:18" s="129" customFormat="1" ht="42" customHeight="1">
      <c r="A153" s="162"/>
      <c r="B153" s="8"/>
      <c r="C153" s="137" t="s">
        <v>403</v>
      </c>
      <c r="D153" s="140" t="s">
        <v>162</v>
      </c>
      <c r="E153" s="38" t="s">
        <v>162</v>
      </c>
      <c r="F153" s="128" t="s">
        <v>162</v>
      </c>
      <c r="G153" s="128" t="s">
        <v>162</v>
      </c>
      <c r="H153" s="128" t="s">
        <v>162</v>
      </c>
      <c r="I153" s="128" t="s">
        <v>162</v>
      </c>
      <c r="J153" s="128" t="s">
        <v>162</v>
      </c>
      <c r="K153" s="130">
        <f>K152</f>
        <v>172.32</v>
      </c>
      <c r="L153" s="130">
        <f>L152</f>
        <v>136.10799</v>
      </c>
      <c r="M153" s="128" t="s">
        <v>162</v>
      </c>
      <c r="N153" s="128" t="s">
        <v>162</v>
      </c>
      <c r="O153" s="128" t="s">
        <v>162</v>
      </c>
      <c r="P153" s="128" t="s">
        <v>162</v>
      </c>
      <c r="Q153" s="134" t="s">
        <v>162</v>
      </c>
      <c r="R153" s="24"/>
    </row>
    <row r="154" spans="1:18" s="129" customFormat="1" ht="42" customHeight="1" thickBot="1">
      <c r="A154" s="162"/>
      <c r="B154" s="8"/>
      <c r="C154" s="138" t="s">
        <v>404</v>
      </c>
      <c r="D154" s="141" t="s">
        <v>162</v>
      </c>
      <c r="E154" s="38" t="s">
        <v>162</v>
      </c>
      <c r="F154" s="132" t="s">
        <v>162</v>
      </c>
      <c r="G154" s="132" t="s">
        <v>162</v>
      </c>
      <c r="H154" s="132" t="s">
        <v>162</v>
      </c>
      <c r="I154" s="132" t="s">
        <v>162</v>
      </c>
      <c r="J154" s="132" t="s">
        <v>162</v>
      </c>
      <c r="K154" s="133">
        <v>0</v>
      </c>
      <c r="L154" s="133">
        <v>0</v>
      </c>
      <c r="M154" s="132" t="s">
        <v>162</v>
      </c>
      <c r="N154" s="132" t="s">
        <v>162</v>
      </c>
      <c r="O154" s="132" t="s">
        <v>162</v>
      </c>
      <c r="P154" s="132" t="s">
        <v>162</v>
      </c>
      <c r="Q154" s="135" t="s">
        <v>162</v>
      </c>
      <c r="R154" s="34"/>
    </row>
    <row r="155" spans="1:17" ht="30.75">
      <c r="A155" s="162"/>
      <c r="B155" s="8"/>
      <c r="C155" s="147" t="s">
        <v>300</v>
      </c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8"/>
    </row>
    <row r="156" spans="1:17" ht="31.5" thickBot="1">
      <c r="A156" s="162"/>
      <c r="B156" s="51" t="s">
        <v>301</v>
      </c>
      <c r="C156" s="55" t="s">
        <v>11</v>
      </c>
      <c r="D156" s="3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1"/>
    </row>
    <row r="157" spans="1:17" ht="30.75">
      <c r="A157" s="161" t="s">
        <v>29</v>
      </c>
      <c r="B157" s="51"/>
      <c r="C157" s="147" t="s">
        <v>406</v>
      </c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8"/>
    </row>
    <row r="158" spans="1:17" ht="30.75">
      <c r="A158" s="162"/>
      <c r="B158" s="51" t="s">
        <v>226</v>
      </c>
      <c r="C158" s="152" t="s">
        <v>50</v>
      </c>
      <c r="D158" s="30" t="s">
        <v>9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1"/>
    </row>
    <row r="159" spans="1:17" ht="30.75">
      <c r="A159" s="162"/>
      <c r="B159" s="51" t="s">
        <v>227</v>
      </c>
      <c r="C159" s="153"/>
      <c r="D159" s="30" t="s">
        <v>17</v>
      </c>
      <c r="E159" s="10"/>
      <c r="F159" s="10"/>
      <c r="G159" s="10"/>
      <c r="H159" s="10"/>
      <c r="I159" s="43">
        <f>SUM(I160)</f>
        <v>1</v>
      </c>
      <c r="J159" s="43">
        <f>SUM(J160)</f>
        <v>1</v>
      </c>
      <c r="K159" s="43">
        <f>SUM(K160)</f>
        <v>779.41</v>
      </c>
      <c r="L159" s="44">
        <f>SUM(L160)</f>
        <v>768.4850966666669</v>
      </c>
      <c r="M159" s="10"/>
      <c r="N159" s="10"/>
      <c r="O159" s="10"/>
      <c r="P159" s="10"/>
      <c r="Q159" s="101"/>
    </row>
    <row r="160" spans="1:20" s="115" customFormat="1" ht="115.5" customHeight="1" thickBot="1">
      <c r="A160" s="162"/>
      <c r="B160" s="113" t="s">
        <v>401</v>
      </c>
      <c r="C160" s="153"/>
      <c r="D160" s="116"/>
      <c r="E160" s="122"/>
      <c r="F160" s="123"/>
      <c r="G160" s="124" t="s">
        <v>402</v>
      </c>
      <c r="H160" s="17" t="s">
        <v>67</v>
      </c>
      <c r="I160" s="17">
        <v>1</v>
      </c>
      <c r="J160" s="17">
        <v>1</v>
      </c>
      <c r="K160" s="125">
        <v>779.41</v>
      </c>
      <c r="L160" s="125">
        <f>888.902/1.2+9.65+0.25+2.93+2.44+0.49+1.95+3.2+1.524+4.78+0.51943</f>
        <v>768.4850966666669</v>
      </c>
      <c r="M160" s="126"/>
      <c r="N160" s="127"/>
      <c r="O160" s="17" t="s">
        <v>66</v>
      </c>
      <c r="P160" s="122"/>
      <c r="Q160" s="136" t="s">
        <v>412</v>
      </c>
      <c r="R160" s="24"/>
      <c r="S160" s="114"/>
      <c r="T160" s="114"/>
    </row>
    <row r="161" spans="1:17" ht="30.75">
      <c r="A161" s="162"/>
      <c r="B161" s="51"/>
      <c r="C161" s="153"/>
      <c r="D161" s="116"/>
      <c r="E161" s="89"/>
      <c r="F161" s="89"/>
      <c r="G161" s="117"/>
      <c r="H161" s="118"/>
      <c r="I161" s="119"/>
      <c r="J161" s="119"/>
      <c r="K161" s="120"/>
      <c r="L161" s="120"/>
      <c r="M161" s="119"/>
      <c r="N161" s="119"/>
      <c r="O161" s="118"/>
      <c r="P161" s="118"/>
      <c r="Q161" s="121"/>
    </row>
    <row r="162" spans="1:17" ht="30.75">
      <c r="A162" s="162"/>
      <c r="B162" s="51"/>
      <c r="C162" s="153"/>
      <c r="D162" s="30"/>
      <c r="E162" s="10"/>
      <c r="F162" s="10"/>
      <c r="G162" s="56"/>
      <c r="H162" s="17"/>
      <c r="I162" s="57"/>
      <c r="J162" s="57"/>
      <c r="K162" s="58"/>
      <c r="L162" s="58"/>
      <c r="M162" s="57"/>
      <c r="N162" s="57"/>
      <c r="O162" s="17"/>
      <c r="P162" s="17"/>
      <c r="Q162" s="106"/>
    </row>
    <row r="163" spans="1:17" ht="30.75">
      <c r="A163" s="162"/>
      <c r="B163" s="51"/>
      <c r="C163" s="154"/>
      <c r="D163" s="3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1"/>
    </row>
    <row r="164" spans="1:17" ht="30.75">
      <c r="A164" s="162"/>
      <c r="B164" s="51" t="s">
        <v>302</v>
      </c>
      <c r="C164" s="152" t="s">
        <v>51</v>
      </c>
      <c r="D164" s="30" t="s">
        <v>9</v>
      </c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1"/>
    </row>
    <row r="165" spans="1:17" ht="30.75">
      <c r="A165" s="162"/>
      <c r="B165" s="51" t="s">
        <v>303</v>
      </c>
      <c r="C165" s="153"/>
      <c r="D165" s="30" t="s">
        <v>17</v>
      </c>
      <c r="E165" s="10"/>
      <c r="F165" s="10"/>
      <c r="G165" s="10"/>
      <c r="H165" s="10"/>
      <c r="I165" s="43">
        <v>0</v>
      </c>
      <c r="J165" s="43">
        <v>0</v>
      </c>
      <c r="K165" s="43">
        <v>0</v>
      </c>
      <c r="L165" s="43">
        <v>0</v>
      </c>
      <c r="M165" s="10"/>
      <c r="N165" s="10"/>
      <c r="O165" s="10"/>
      <c r="P165" s="10"/>
      <c r="Q165" s="101"/>
    </row>
    <row r="166" spans="1:18" s="40" customFormat="1" ht="36.75" customHeight="1">
      <c r="A166" s="107"/>
      <c r="B166" s="8"/>
      <c r="C166" s="37" t="s">
        <v>163</v>
      </c>
      <c r="D166" s="38" t="s">
        <v>162</v>
      </c>
      <c r="E166" s="38" t="s">
        <v>162</v>
      </c>
      <c r="F166" s="38" t="s">
        <v>162</v>
      </c>
      <c r="G166" s="38" t="s">
        <v>162</v>
      </c>
      <c r="H166" s="38" t="s">
        <v>162</v>
      </c>
      <c r="I166" s="39">
        <f>I158+I159+I164+I165</f>
        <v>1</v>
      </c>
      <c r="J166" s="39">
        <f>J158+J159+J164+J165</f>
        <v>1</v>
      </c>
      <c r="K166" s="39">
        <f>K158+K159+K164+K165</f>
        <v>779.41</v>
      </c>
      <c r="L166" s="39">
        <f>L158+L159+L164+L165</f>
        <v>768.4850966666669</v>
      </c>
      <c r="M166" s="38" t="s">
        <v>162</v>
      </c>
      <c r="N166" s="38" t="s">
        <v>162</v>
      </c>
      <c r="O166" s="38" t="s">
        <v>162</v>
      </c>
      <c r="P166" s="38" t="s">
        <v>162</v>
      </c>
      <c r="Q166" s="104" t="s">
        <v>162</v>
      </c>
      <c r="R166" s="24"/>
    </row>
    <row r="167" spans="1:18" s="129" customFormat="1" ht="42" customHeight="1">
      <c r="A167" s="107"/>
      <c r="B167" s="8"/>
      <c r="C167" s="137" t="s">
        <v>403</v>
      </c>
      <c r="D167" s="140" t="s">
        <v>162</v>
      </c>
      <c r="E167" s="38" t="s">
        <v>162</v>
      </c>
      <c r="F167" s="128" t="s">
        <v>162</v>
      </c>
      <c r="G167" s="128" t="s">
        <v>162</v>
      </c>
      <c r="H167" s="128" t="s">
        <v>162</v>
      </c>
      <c r="I167" s="128" t="s">
        <v>162</v>
      </c>
      <c r="J167" s="128" t="s">
        <v>162</v>
      </c>
      <c r="K167" s="130">
        <f>K166</f>
        <v>779.41</v>
      </c>
      <c r="L167" s="130">
        <f>L166</f>
        <v>768.4850966666669</v>
      </c>
      <c r="M167" s="128" t="s">
        <v>162</v>
      </c>
      <c r="N167" s="128" t="s">
        <v>162</v>
      </c>
      <c r="O167" s="128" t="s">
        <v>162</v>
      </c>
      <c r="P167" s="128" t="s">
        <v>162</v>
      </c>
      <c r="Q167" s="134" t="s">
        <v>162</v>
      </c>
      <c r="R167" s="24"/>
    </row>
    <row r="168" spans="1:18" s="129" customFormat="1" ht="42" customHeight="1" thickBot="1">
      <c r="A168" s="107"/>
      <c r="B168" s="8"/>
      <c r="C168" s="138" t="s">
        <v>404</v>
      </c>
      <c r="D168" s="141" t="s">
        <v>162</v>
      </c>
      <c r="E168" s="38" t="s">
        <v>162</v>
      </c>
      <c r="F168" s="132" t="s">
        <v>162</v>
      </c>
      <c r="G168" s="132" t="s">
        <v>162</v>
      </c>
      <c r="H168" s="132" t="s">
        <v>162</v>
      </c>
      <c r="I168" s="132" t="s">
        <v>162</v>
      </c>
      <c r="J168" s="132" t="s">
        <v>162</v>
      </c>
      <c r="K168" s="133">
        <v>0</v>
      </c>
      <c r="L168" s="133">
        <v>0</v>
      </c>
      <c r="M168" s="132" t="s">
        <v>162</v>
      </c>
      <c r="N168" s="132" t="s">
        <v>162</v>
      </c>
      <c r="O168" s="132" t="s">
        <v>162</v>
      </c>
      <c r="P168" s="132" t="s">
        <v>162</v>
      </c>
      <c r="Q168" s="135" t="s">
        <v>162</v>
      </c>
      <c r="R168" s="34"/>
    </row>
    <row r="169" spans="1:17" ht="25.5" customHeight="1">
      <c r="A169" s="161" t="s">
        <v>21</v>
      </c>
      <c r="B169" s="8"/>
      <c r="C169" s="147" t="s">
        <v>407</v>
      </c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8"/>
    </row>
    <row r="170" spans="1:17" ht="25.5" customHeight="1">
      <c r="A170" s="162"/>
      <c r="B170" s="51" t="s">
        <v>304</v>
      </c>
      <c r="C170" s="152" t="s">
        <v>36</v>
      </c>
      <c r="D170" s="30" t="s">
        <v>37</v>
      </c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1"/>
    </row>
    <row r="171" spans="1:17" ht="25.5" customHeight="1">
      <c r="A171" s="162"/>
      <c r="B171" s="51" t="s">
        <v>305</v>
      </c>
      <c r="C171" s="153"/>
      <c r="D171" s="30" t="s">
        <v>59</v>
      </c>
      <c r="E171" s="10"/>
      <c r="F171" s="10"/>
      <c r="G171" s="10"/>
      <c r="H171" s="10"/>
      <c r="I171" s="43">
        <f>SUM(I172:I173)</f>
        <v>0</v>
      </c>
      <c r="J171" s="43">
        <f>SUM(J172:J173)</f>
        <v>0</v>
      </c>
      <c r="K171" s="44">
        <f>SUM(K172:K173)</f>
        <v>0</v>
      </c>
      <c r="L171" s="44">
        <f>SUM(L172:L173)</f>
        <v>0</v>
      </c>
      <c r="M171" s="10"/>
      <c r="N171" s="10"/>
      <c r="O171" s="10"/>
      <c r="P171" s="10"/>
      <c r="Q171" s="101"/>
    </row>
    <row r="172" spans="1:17" ht="30.75" hidden="1">
      <c r="A172" s="162"/>
      <c r="B172" s="51" t="s">
        <v>287</v>
      </c>
      <c r="C172" s="153"/>
      <c r="D172" s="30"/>
      <c r="E172" s="19"/>
      <c r="F172" s="96"/>
      <c r="G172" s="11"/>
      <c r="H172" s="17"/>
      <c r="I172" s="17"/>
      <c r="J172" s="17"/>
      <c r="K172" s="59"/>
      <c r="L172" s="59"/>
      <c r="M172" s="10"/>
      <c r="N172" s="10"/>
      <c r="O172" s="17"/>
      <c r="P172" s="17"/>
      <c r="Q172" s="108"/>
    </row>
    <row r="173" spans="1:17" ht="25.5" customHeight="1" hidden="1">
      <c r="A173" s="162"/>
      <c r="B173" s="51"/>
      <c r="C173" s="153"/>
      <c r="D173" s="30"/>
      <c r="E173" s="10"/>
      <c r="F173" s="22"/>
      <c r="G173" s="11"/>
      <c r="H173" s="17"/>
      <c r="I173" s="17"/>
      <c r="J173" s="17"/>
      <c r="K173" s="59"/>
      <c r="L173" s="59"/>
      <c r="M173" s="10"/>
      <c r="N173" s="10"/>
      <c r="O173" s="17"/>
      <c r="P173" s="17"/>
      <c r="Q173" s="101"/>
    </row>
    <row r="174" spans="1:17" ht="25.5" customHeight="1">
      <c r="A174" s="162"/>
      <c r="B174" s="51" t="s">
        <v>306</v>
      </c>
      <c r="C174" s="153"/>
      <c r="D174" s="30" t="s">
        <v>48</v>
      </c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1"/>
    </row>
    <row r="175" spans="1:17" ht="61.5">
      <c r="A175" s="162"/>
      <c r="B175" s="51" t="s">
        <v>307</v>
      </c>
      <c r="C175" s="154"/>
      <c r="D175" s="60" t="s">
        <v>38</v>
      </c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1"/>
    </row>
    <row r="176" spans="1:17" ht="25.5" customHeight="1">
      <c r="A176" s="162"/>
      <c r="B176" s="51" t="s">
        <v>308</v>
      </c>
      <c r="C176" s="143" t="s">
        <v>52</v>
      </c>
      <c r="D176" s="30" t="s">
        <v>8</v>
      </c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1"/>
    </row>
    <row r="177" spans="1:17" ht="25.5" customHeight="1">
      <c r="A177" s="162"/>
      <c r="B177" s="51" t="s">
        <v>309</v>
      </c>
      <c r="C177" s="144"/>
      <c r="D177" s="30" t="s">
        <v>9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1"/>
    </row>
    <row r="178" spans="1:17" ht="25.5" customHeight="1">
      <c r="A178" s="162"/>
      <c r="B178" s="51" t="s">
        <v>310</v>
      </c>
      <c r="C178" s="144"/>
      <c r="D178" s="30" t="s">
        <v>22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1"/>
    </row>
    <row r="179" spans="1:17" ht="25.5" customHeight="1" hidden="1">
      <c r="A179" s="162"/>
      <c r="B179" s="51" t="s">
        <v>311</v>
      </c>
      <c r="C179" s="146"/>
      <c r="D179" s="3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1"/>
    </row>
    <row r="180" spans="1:17" ht="25.5" customHeight="1">
      <c r="A180" s="162"/>
      <c r="B180" s="51" t="s">
        <v>312</v>
      </c>
      <c r="C180" s="55" t="s">
        <v>53</v>
      </c>
      <c r="D180" s="30"/>
      <c r="E180" s="10"/>
      <c r="F180" s="10"/>
      <c r="G180" s="10"/>
      <c r="H180" s="10"/>
      <c r="I180" s="43">
        <f>SUM(I181:I182)</f>
        <v>1679</v>
      </c>
      <c r="J180" s="43">
        <f>SUM(J181:J182)</f>
        <v>639</v>
      </c>
      <c r="K180" s="44">
        <f>SUM(K181:K182)</f>
        <v>2854.2</v>
      </c>
      <c r="L180" s="44">
        <f>SUM(L181:L182)</f>
        <v>1137.3809999999999</v>
      </c>
      <c r="M180" s="10"/>
      <c r="N180" s="10"/>
      <c r="O180" s="10"/>
      <c r="P180" s="10"/>
      <c r="Q180" s="101"/>
    </row>
    <row r="181" spans="1:17" ht="92.25">
      <c r="A181" s="162"/>
      <c r="B181" s="51" t="s">
        <v>313</v>
      </c>
      <c r="C181" s="55"/>
      <c r="D181" s="30"/>
      <c r="E181" s="10"/>
      <c r="F181" s="10"/>
      <c r="G181" s="45" t="s">
        <v>138</v>
      </c>
      <c r="H181" s="17" t="s">
        <v>67</v>
      </c>
      <c r="I181" s="15">
        <v>1679</v>
      </c>
      <c r="J181" s="15">
        <f>239+57+124+219</f>
        <v>639</v>
      </c>
      <c r="K181" s="16">
        <v>2854.2</v>
      </c>
      <c r="L181" s="16">
        <f>410.64+100.226+224.765+401.75</f>
        <v>1137.3809999999999</v>
      </c>
      <c r="M181" s="47">
        <v>1699.97</v>
      </c>
      <c r="N181" s="16">
        <f>L181/J181*1000</f>
        <v>1779.93896713615</v>
      </c>
      <c r="O181" s="17" t="s">
        <v>66</v>
      </c>
      <c r="P181" s="17"/>
      <c r="Q181" s="101"/>
    </row>
    <row r="182" spans="1:17" ht="25.5" customHeight="1">
      <c r="A182" s="162"/>
      <c r="B182" s="8"/>
      <c r="C182" s="55"/>
      <c r="D182" s="30"/>
      <c r="E182" s="10"/>
      <c r="F182" s="10"/>
      <c r="G182" s="10"/>
      <c r="H182" s="17"/>
      <c r="I182" s="52"/>
      <c r="J182" s="89"/>
      <c r="K182" s="10"/>
      <c r="L182" s="89"/>
      <c r="M182" s="52"/>
      <c r="N182" s="16"/>
      <c r="O182" s="17"/>
      <c r="P182" s="17"/>
      <c r="Q182" s="101"/>
    </row>
    <row r="183" spans="1:17" ht="61.5">
      <c r="A183" s="162"/>
      <c r="B183" s="51" t="s">
        <v>314</v>
      </c>
      <c r="C183" s="55" t="s">
        <v>54</v>
      </c>
      <c r="D183" s="30"/>
      <c r="E183" s="10"/>
      <c r="F183" s="10"/>
      <c r="G183" s="61" t="s">
        <v>385</v>
      </c>
      <c r="H183" s="62" t="s">
        <v>67</v>
      </c>
      <c r="I183" s="63">
        <v>34</v>
      </c>
      <c r="J183" s="63">
        <v>2</v>
      </c>
      <c r="K183" s="64">
        <f>I183*M183/1000</f>
        <v>45.54333999999999</v>
      </c>
      <c r="L183" s="92">
        <v>2.71</v>
      </c>
      <c r="M183" s="47">
        <v>1339.51</v>
      </c>
      <c r="N183" s="16">
        <f>L183/J183*1000</f>
        <v>1355</v>
      </c>
      <c r="O183" s="17" t="s">
        <v>66</v>
      </c>
      <c r="P183" s="17"/>
      <c r="Q183" s="101"/>
    </row>
    <row r="184" spans="1:17" ht="30.75" customHeight="1">
      <c r="A184" s="162"/>
      <c r="B184" s="51" t="s">
        <v>315</v>
      </c>
      <c r="C184" s="55"/>
      <c r="D184" s="30"/>
      <c r="E184" s="10"/>
      <c r="F184" s="10"/>
      <c r="G184" s="61"/>
      <c r="H184" s="62"/>
      <c r="I184" s="63"/>
      <c r="J184" s="63"/>
      <c r="K184" s="64"/>
      <c r="L184" s="92"/>
      <c r="M184" s="47"/>
      <c r="N184" s="47"/>
      <c r="O184" s="17"/>
      <c r="P184" s="17"/>
      <c r="Q184" s="101"/>
    </row>
    <row r="185" spans="1:17" ht="25.5" customHeight="1">
      <c r="A185" s="162"/>
      <c r="B185" s="8"/>
      <c r="C185" s="55"/>
      <c r="D185" s="3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1"/>
    </row>
    <row r="186" spans="1:17" ht="30.75">
      <c r="A186" s="162"/>
      <c r="B186" s="51" t="s">
        <v>316</v>
      </c>
      <c r="C186" s="55" t="s">
        <v>55</v>
      </c>
      <c r="D186" s="3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1"/>
    </row>
    <row r="187" spans="1:17" ht="25.5" customHeight="1">
      <c r="A187" s="162"/>
      <c r="B187" s="51" t="s">
        <v>317</v>
      </c>
      <c r="C187" s="55" t="s">
        <v>56</v>
      </c>
      <c r="D187" s="3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1"/>
    </row>
    <row r="188" spans="1:17" ht="92.25">
      <c r="A188" s="162"/>
      <c r="B188" s="51" t="s">
        <v>318</v>
      </c>
      <c r="C188" s="65" t="s">
        <v>47</v>
      </c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1"/>
    </row>
    <row r="189" spans="1:17" ht="61.5">
      <c r="A189" s="162"/>
      <c r="B189" s="51" t="s">
        <v>319</v>
      </c>
      <c r="C189" s="65" t="s">
        <v>384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1"/>
    </row>
    <row r="190" spans="1:18" ht="27" customHeight="1" thickBot="1">
      <c r="A190" s="163"/>
      <c r="B190" s="8"/>
      <c r="C190" s="5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105"/>
      <c r="R190" s="40"/>
    </row>
    <row r="191" spans="1:18" s="40" customFormat="1" ht="36.75" customHeight="1">
      <c r="A191" s="107"/>
      <c r="B191" s="8"/>
      <c r="C191" s="37" t="s">
        <v>163</v>
      </c>
      <c r="D191" s="38" t="s">
        <v>162</v>
      </c>
      <c r="E191" s="38" t="s">
        <v>162</v>
      </c>
      <c r="F191" s="38" t="s">
        <v>162</v>
      </c>
      <c r="G191" s="38" t="s">
        <v>162</v>
      </c>
      <c r="H191" s="38" t="s">
        <v>162</v>
      </c>
      <c r="I191" s="39">
        <f>I170+I171+I174+I175+I176+I177+I178+I180+I183+I186+I187+I188+I189</f>
        <v>1713</v>
      </c>
      <c r="J191" s="39">
        <f>J170+J171+J174+J175+J176+J177+J178+J180+J183+J186+J187+J188+J189</f>
        <v>641</v>
      </c>
      <c r="K191" s="39">
        <f>K170+K171+K174+K175+K176+K177+K178+K180+K183+K186+K187+K188+K189</f>
        <v>2899.74334</v>
      </c>
      <c r="L191" s="39">
        <f>L170+L171+L174+L175+L176+L177+L178+L180+L183+L186+L187+L188+L189</f>
        <v>1140.091</v>
      </c>
      <c r="M191" s="38" t="s">
        <v>162</v>
      </c>
      <c r="N191" s="38" t="s">
        <v>162</v>
      </c>
      <c r="O191" s="38" t="s">
        <v>162</v>
      </c>
      <c r="P191" s="38" t="s">
        <v>162</v>
      </c>
      <c r="Q191" s="104" t="s">
        <v>162</v>
      </c>
      <c r="R191" s="24"/>
    </row>
    <row r="192" spans="1:18" s="129" customFormat="1" ht="42" customHeight="1">
      <c r="A192" s="107"/>
      <c r="B192" s="8"/>
      <c r="C192" s="137" t="s">
        <v>403</v>
      </c>
      <c r="D192" s="140" t="s">
        <v>162</v>
      </c>
      <c r="E192" s="38" t="s">
        <v>162</v>
      </c>
      <c r="F192" s="128" t="s">
        <v>162</v>
      </c>
      <c r="G192" s="128" t="s">
        <v>162</v>
      </c>
      <c r="H192" s="128" t="s">
        <v>162</v>
      </c>
      <c r="I192" s="128" t="s">
        <v>162</v>
      </c>
      <c r="J192" s="128" t="s">
        <v>162</v>
      </c>
      <c r="K192" s="130">
        <f>K183</f>
        <v>45.54333999999999</v>
      </c>
      <c r="L192" s="130">
        <f>L183</f>
        <v>2.71</v>
      </c>
      <c r="M192" s="128" t="s">
        <v>162</v>
      </c>
      <c r="N192" s="128" t="s">
        <v>162</v>
      </c>
      <c r="O192" s="128" t="s">
        <v>162</v>
      </c>
      <c r="P192" s="128" t="s">
        <v>162</v>
      </c>
      <c r="Q192" s="134" t="s">
        <v>162</v>
      </c>
      <c r="R192" s="24"/>
    </row>
    <row r="193" spans="1:18" s="129" customFormat="1" ht="42" customHeight="1" thickBot="1">
      <c r="A193" s="107"/>
      <c r="B193" s="8"/>
      <c r="C193" s="138" t="s">
        <v>404</v>
      </c>
      <c r="D193" s="141" t="s">
        <v>162</v>
      </c>
      <c r="E193" s="38" t="s">
        <v>162</v>
      </c>
      <c r="F193" s="132" t="s">
        <v>162</v>
      </c>
      <c r="G193" s="132" t="s">
        <v>162</v>
      </c>
      <c r="H193" s="132" t="s">
        <v>162</v>
      </c>
      <c r="I193" s="132" t="s">
        <v>162</v>
      </c>
      <c r="J193" s="132" t="s">
        <v>162</v>
      </c>
      <c r="K193" s="133">
        <f>K181</f>
        <v>2854.2</v>
      </c>
      <c r="L193" s="133">
        <f>L181</f>
        <v>1137.3809999999999</v>
      </c>
      <c r="M193" s="132" t="s">
        <v>162</v>
      </c>
      <c r="N193" s="132" t="s">
        <v>162</v>
      </c>
      <c r="O193" s="132" t="s">
        <v>162</v>
      </c>
      <c r="P193" s="132" t="s">
        <v>162</v>
      </c>
      <c r="Q193" s="135" t="s">
        <v>162</v>
      </c>
      <c r="R193" s="34"/>
    </row>
    <row r="194" spans="1:17" ht="23.25" customHeight="1">
      <c r="A194" s="161" t="s">
        <v>39</v>
      </c>
      <c r="B194" s="8"/>
      <c r="C194" s="150" t="s">
        <v>408</v>
      </c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1"/>
    </row>
    <row r="195" spans="1:17" ht="23.25" customHeight="1">
      <c r="A195" s="162"/>
      <c r="B195" s="8"/>
      <c r="C195" s="28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1"/>
    </row>
    <row r="196" spans="1:17" ht="23.25" customHeight="1">
      <c r="A196" s="162"/>
      <c r="B196" s="51" t="s">
        <v>319</v>
      </c>
      <c r="C196" s="28"/>
      <c r="D196" s="10" t="s">
        <v>17</v>
      </c>
      <c r="E196" s="10"/>
      <c r="F196" s="10"/>
      <c r="G196" s="10"/>
      <c r="H196" s="10"/>
      <c r="I196" s="43">
        <f>SUM(I197:I199)</f>
        <v>18</v>
      </c>
      <c r="J196" s="43">
        <f>SUM(J197:J199)</f>
        <v>18</v>
      </c>
      <c r="K196" s="44">
        <f>SUM(K197:K199)</f>
        <v>115.17851000000002</v>
      </c>
      <c r="L196" s="44">
        <f>SUM(L197:L199)</f>
        <v>122.68520000000002</v>
      </c>
      <c r="M196" s="10"/>
      <c r="N196" s="10"/>
      <c r="O196" s="10"/>
      <c r="P196" s="10"/>
      <c r="Q196" s="101"/>
    </row>
    <row r="197" spans="1:17" ht="92.25">
      <c r="A197" s="162"/>
      <c r="B197" s="51" t="s">
        <v>332</v>
      </c>
      <c r="C197" s="155" t="s">
        <v>40</v>
      </c>
      <c r="D197" s="10"/>
      <c r="E197" s="10"/>
      <c r="F197" s="10"/>
      <c r="G197" s="45" t="s">
        <v>139</v>
      </c>
      <c r="H197" s="62" t="s">
        <v>67</v>
      </c>
      <c r="I197" s="63">
        <v>10</v>
      </c>
      <c r="J197" s="63">
        <v>10</v>
      </c>
      <c r="K197" s="64">
        <f>I197*M197/1000</f>
        <v>69.93000000000002</v>
      </c>
      <c r="L197" s="92">
        <f>80.385/1.2</f>
        <v>66.98750000000001</v>
      </c>
      <c r="M197" s="47">
        <f>270*28*1.11/1.2</f>
        <v>6993.000000000001</v>
      </c>
      <c r="N197" s="47">
        <f>L197/J197*1000</f>
        <v>6698.750000000001</v>
      </c>
      <c r="O197" s="17" t="s">
        <v>66</v>
      </c>
      <c r="P197" s="17"/>
      <c r="Q197" s="136" t="s">
        <v>412</v>
      </c>
    </row>
    <row r="198" spans="1:17" ht="102.75" customHeight="1">
      <c r="A198" s="162"/>
      <c r="B198" s="51" t="s">
        <v>333</v>
      </c>
      <c r="C198" s="155"/>
      <c r="D198" s="10"/>
      <c r="E198" s="10"/>
      <c r="F198" s="10"/>
      <c r="G198" s="45" t="s">
        <v>140</v>
      </c>
      <c r="H198" s="62" t="s">
        <v>67</v>
      </c>
      <c r="I198" s="63">
        <v>7</v>
      </c>
      <c r="J198" s="63">
        <v>7</v>
      </c>
      <c r="K198" s="64">
        <f>I198*M198/1000</f>
        <v>41.073829999999994</v>
      </c>
      <c r="L198" s="92">
        <f>60.77946/1.2</f>
        <v>50.649550000000005</v>
      </c>
      <c r="M198" s="47">
        <v>5867.69</v>
      </c>
      <c r="N198" s="47">
        <f>L198/J198*1000</f>
        <v>7235.650000000001</v>
      </c>
      <c r="O198" s="17" t="s">
        <v>66</v>
      </c>
      <c r="P198" s="17"/>
      <c r="Q198" s="101"/>
    </row>
    <row r="199" spans="1:17" ht="92.25">
      <c r="A199" s="162"/>
      <c r="B199" s="51" t="s">
        <v>334</v>
      </c>
      <c r="C199" s="155"/>
      <c r="D199" s="10"/>
      <c r="E199" s="10"/>
      <c r="F199" s="10"/>
      <c r="G199" s="45" t="s">
        <v>141</v>
      </c>
      <c r="H199" s="62" t="s">
        <v>67</v>
      </c>
      <c r="I199" s="63">
        <v>1</v>
      </c>
      <c r="J199" s="63">
        <v>1</v>
      </c>
      <c r="K199" s="64">
        <f>I199*M199/1000</f>
        <v>4.17468</v>
      </c>
      <c r="L199" s="92">
        <f>6.05778/1.2</f>
        <v>5.048150000000001</v>
      </c>
      <c r="M199" s="47">
        <v>4174.68</v>
      </c>
      <c r="N199" s="47">
        <f>L199/J199*1000</f>
        <v>5048.150000000001</v>
      </c>
      <c r="O199" s="17" t="s">
        <v>66</v>
      </c>
      <c r="P199" s="17"/>
      <c r="Q199" s="101"/>
    </row>
    <row r="200" spans="1:17" ht="23.25" customHeight="1">
      <c r="A200" s="162"/>
      <c r="B200" s="51" t="s">
        <v>331</v>
      </c>
      <c r="C200" s="155"/>
      <c r="D200" s="10" t="s">
        <v>60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109"/>
    </row>
    <row r="201" spans="1:17" ht="23.25" customHeight="1">
      <c r="A201" s="162"/>
      <c r="B201" s="51" t="s">
        <v>320</v>
      </c>
      <c r="C201" s="155"/>
      <c r="D201" s="49" t="s">
        <v>30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109"/>
    </row>
    <row r="202" spans="1:18" ht="23.25" customHeight="1" thickBot="1">
      <c r="A202" s="162"/>
      <c r="B202" s="51" t="s">
        <v>321</v>
      </c>
      <c r="C202" s="156"/>
      <c r="D202" s="36" t="s">
        <v>9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110"/>
      <c r="R202" s="40"/>
    </row>
    <row r="203" spans="1:18" s="40" customFormat="1" ht="36.75" customHeight="1">
      <c r="A203" s="107"/>
      <c r="B203" s="8"/>
      <c r="C203" s="37" t="s">
        <v>163</v>
      </c>
      <c r="D203" s="38" t="s">
        <v>162</v>
      </c>
      <c r="E203" s="38" t="s">
        <v>162</v>
      </c>
      <c r="F203" s="38" t="s">
        <v>162</v>
      </c>
      <c r="G203" s="38" t="s">
        <v>162</v>
      </c>
      <c r="H203" s="38" t="s">
        <v>162</v>
      </c>
      <c r="I203" s="39">
        <f>I196+I200+I201+I202</f>
        <v>18</v>
      </c>
      <c r="J203" s="39">
        <f>J196+J200+J201+J202</f>
        <v>18</v>
      </c>
      <c r="K203" s="39">
        <f>K196+K200+K201+K202</f>
        <v>115.17851000000002</v>
      </c>
      <c r="L203" s="39">
        <f>L196+L200+L201+L202</f>
        <v>122.68520000000002</v>
      </c>
      <c r="M203" s="38" t="s">
        <v>162</v>
      </c>
      <c r="N203" s="38" t="s">
        <v>162</v>
      </c>
      <c r="O203" s="38" t="s">
        <v>162</v>
      </c>
      <c r="P203" s="38" t="s">
        <v>162</v>
      </c>
      <c r="Q203" s="104" t="s">
        <v>162</v>
      </c>
      <c r="R203" s="24"/>
    </row>
    <row r="204" spans="1:18" s="129" customFormat="1" ht="42" customHeight="1">
      <c r="A204" s="107"/>
      <c r="B204" s="8"/>
      <c r="C204" s="137" t="s">
        <v>403</v>
      </c>
      <c r="D204" s="140" t="s">
        <v>162</v>
      </c>
      <c r="E204" s="38" t="s">
        <v>162</v>
      </c>
      <c r="F204" s="128" t="s">
        <v>162</v>
      </c>
      <c r="G204" s="128" t="s">
        <v>162</v>
      </c>
      <c r="H204" s="128" t="s">
        <v>162</v>
      </c>
      <c r="I204" s="128" t="s">
        <v>162</v>
      </c>
      <c r="J204" s="128" t="s">
        <v>162</v>
      </c>
      <c r="K204" s="130">
        <f>K203</f>
        <v>115.17851000000002</v>
      </c>
      <c r="L204" s="130">
        <f>L203</f>
        <v>122.68520000000002</v>
      </c>
      <c r="M204" s="128" t="s">
        <v>162</v>
      </c>
      <c r="N204" s="128" t="s">
        <v>162</v>
      </c>
      <c r="O204" s="128" t="s">
        <v>162</v>
      </c>
      <c r="P204" s="128" t="s">
        <v>162</v>
      </c>
      <c r="Q204" s="134" t="s">
        <v>162</v>
      </c>
      <c r="R204" s="24"/>
    </row>
    <row r="205" spans="1:18" s="129" customFormat="1" ht="42" customHeight="1" thickBot="1">
      <c r="A205" s="107"/>
      <c r="B205" s="8"/>
      <c r="C205" s="138" t="s">
        <v>404</v>
      </c>
      <c r="D205" s="141" t="s">
        <v>162</v>
      </c>
      <c r="E205" s="38" t="s">
        <v>162</v>
      </c>
      <c r="F205" s="132" t="s">
        <v>162</v>
      </c>
      <c r="G205" s="132" t="s">
        <v>162</v>
      </c>
      <c r="H205" s="132" t="s">
        <v>162</v>
      </c>
      <c r="I205" s="132" t="s">
        <v>162</v>
      </c>
      <c r="J205" s="132" t="s">
        <v>162</v>
      </c>
      <c r="K205" s="133">
        <v>0</v>
      </c>
      <c r="L205" s="133">
        <v>0</v>
      </c>
      <c r="M205" s="132" t="s">
        <v>162</v>
      </c>
      <c r="N205" s="132" t="s">
        <v>162</v>
      </c>
      <c r="O205" s="132" t="s">
        <v>162</v>
      </c>
      <c r="P205" s="132" t="s">
        <v>162</v>
      </c>
      <c r="Q205" s="135" t="s">
        <v>162</v>
      </c>
      <c r="R205" s="34"/>
    </row>
    <row r="206" spans="1:17" ht="23.25" customHeight="1">
      <c r="A206" s="161" t="s">
        <v>20</v>
      </c>
      <c r="B206" s="8"/>
      <c r="C206" s="150" t="s">
        <v>409</v>
      </c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1"/>
    </row>
    <row r="207" spans="1:17" ht="23.25" customHeight="1">
      <c r="A207" s="162"/>
      <c r="B207" s="51" t="s">
        <v>322</v>
      </c>
      <c r="C207" s="152" t="s">
        <v>57</v>
      </c>
      <c r="D207" s="49" t="s">
        <v>15</v>
      </c>
      <c r="E207" s="66"/>
      <c r="F207" s="66"/>
      <c r="G207" s="66"/>
      <c r="H207" s="66"/>
      <c r="I207" s="43"/>
      <c r="J207" s="43"/>
      <c r="K207" s="44"/>
      <c r="L207" s="44"/>
      <c r="M207" s="66"/>
      <c r="N207" s="66"/>
      <c r="O207" s="66"/>
      <c r="P207" s="66"/>
      <c r="Q207" s="109"/>
    </row>
    <row r="208" spans="1:17" ht="23.25" customHeight="1">
      <c r="A208" s="162"/>
      <c r="B208" s="51" t="s">
        <v>323</v>
      </c>
      <c r="C208" s="153"/>
      <c r="D208" s="49" t="s">
        <v>44</v>
      </c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109"/>
    </row>
    <row r="209" spans="1:17" ht="23.25" customHeight="1">
      <c r="A209" s="162"/>
      <c r="B209" s="51" t="s">
        <v>324</v>
      </c>
      <c r="C209" s="153"/>
      <c r="D209" s="49" t="s">
        <v>22</v>
      </c>
      <c r="E209" s="66"/>
      <c r="F209" s="66"/>
      <c r="G209" s="66"/>
      <c r="H209" s="66"/>
      <c r="I209" s="43"/>
      <c r="J209" s="43"/>
      <c r="K209" s="44"/>
      <c r="L209" s="44"/>
      <c r="M209" s="66"/>
      <c r="N209" s="66"/>
      <c r="O209" s="66"/>
      <c r="P209" s="66"/>
      <c r="Q209" s="109"/>
    </row>
    <row r="210" spans="1:17" ht="23.25" customHeight="1">
      <c r="A210" s="162"/>
      <c r="B210" s="51"/>
      <c r="C210" s="70"/>
      <c r="D210" s="49"/>
      <c r="E210" s="66"/>
      <c r="F210" s="66"/>
      <c r="G210" s="71"/>
      <c r="H210" s="72"/>
      <c r="I210" s="73"/>
      <c r="J210" s="91"/>
      <c r="K210" s="74"/>
      <c r="L210" s="74"/>
      <c r="M210" s="69"/>
      <c r="N210" s="93"/>
      <c r="O210" s="75"/>
      <c r="P210" s="75"/>
      <c r="Q210" s="109"/>
    </row>
    <row r="211" spans="1:17" ht="23.25" customHeight="1">
      <c r="A211" s="162"/>
      <c r="B211" s="51" t="s">
        <v>325</v>
      </c>
      <c r="C211" s="143" t="s">
        <v>58</v>
      </c>
      <c r="D211" s="49" t="s">
        <v>15</v>
      </c>
      <c r="E211" s="66"/>
      <c r="F211" s="66"/>
      <c r="G211" s="66"/>
      <c r="H211" s="66"/>
      <c r="I211" s="43">
        <f>SUM(I212:I212)</f>
        <v>0</v>
      </c>
      <c r="J211" s="43">
        <f>SUM(J212:J212)</f>
        <v>0</v>
      </c>
      <c r="K211" s="43">
        <f>SUM(K212:K212)</f>
        <v>0</v>
      </c>
      <c r="L211" s="43">
        <f>SUM(L212:L212)</f>
        <v>0</v>
      </c>
      <c r="M211" s="66"/>
      <c r="N211" s="66"/>
      <c r="O211" s="66"/>
      <c r="P211" s="66"/>
      <c r="Q211" s="109"/>
    </row>
    <row r="212" spans="1:17" ht="30.75" hidden="1">
      <c r="A212" s="162"/>
      <c r="B212" s="51" t="s">
        <v>330</v>
      </c>
      <c r="C212" s="189"/>
      <c r="D212" s="49"/>
      <c r="E212" s="66"/>
      <c r="F212" s="66"/>
      <c r="G212" s="68"/>
      <c r="H212" s="62"/>
      <c r="I212" s="63">
        <v>0</v>
      </c>
      <c r="J212" s="90">
        <v>0</v>
      </c>
      <c r="K212" s="16">
        <v>0</v>
      </c>
      <c r="L212" s="74">
        <v>0</v>
      </c>
      <c r="M212" s="69"/>
      <c r="N212" s="93"/>
      <c r="O212" s="17"/>
      <c r="P212" s="17"/>
      <c r="Q212" s="111"/>
    </row>
    <row r="213" spans="1:17" ht="23.25" customHeight="1">
      <c r="A213" s="162"/>
      <c r="B213" s="51" t="s">
        <v>326</v>
      </c>
      <c r="C213" s="144"/>
      <c r="D213" s="49" t="s">
        <v>44</v>
      </c>
      <c r="E213" s="66"/>
      <c r="F213" s="66"/>
      <c r="G213" s="68"/>
      <c r="H213" s="66"/>
      <c r="I213" s="66"/>
      <c r="J213" s="66"/>
      <c r="K213" s="66"/>
      <c r="L213" s="66"/>
      <c r="M213" s="66"/>
      <c r="N213" s="66"/>
      <c r="O213" s="66"/>
      <c r="P213" s="66"/>
      <c r="Q213" s="109"/>
    </row>
    <row r="214" spans="1:17" ht="23.25" customHeight="1">
      <c r="A214" s="162"/>
      <c r="B214" s="51" t="s">
        <v>327</v>
      </c>
      <c r="C214" s="146"/>
      <c r="D214" s="10" t="s">
        <v>46</v>
      </c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109"/>
    </row>
    <row r="215" spans="1:17" ht="23.25" customHeight="1">
      <c r="A215" s="162"/>
      <c r="B215" s="51" t="s">
        <v>415</v>
      </c>
      <c r="C215" s="143" t="s">
        <v>45</v>
      </c>
      <c r="D215" s="76" t="s">
        <v>41</v>
      </c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109"/>
    </row>
    <row r="216" spans="1:17" ht="23.25" customHeight="1">
      <c r="A216" s="162"/>
      <c r="B216" s="51" t="s">
        <v>328</v>
      </c>
      <c r="C216" s="144"/>
      <c r="D216" s="76" t="s">
        <v>42</v>
      </c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109"/>
    </row>
    <row r="217" spans="1:18" ht="23.25" customHeight="1" thickBot="1">
      <c r="A217" s="163"/>
      <c r="B217" s="51" t="s">
        <v>329</v>
      </c>
      <c r="C217" s="157"/>
      <c r="D217" s="77" t="s">
        <v>11</v>
      </c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109"/>
      <c r="R217" s="40"/>
    </row>
    <row r="218" spans="1:18" s="40" customFormat="1" ht="36.75" customHeight="1">
      <c r="A218" s="107"/>
      <c r="B218" s="8"/>
      <c r="C218" s="37" t="s">
        <v>163</v>
      </c>
      <c r="D218" s="38" t="s">
        <v>162</v>
      </c>
      <c r="E218" s="38" t="s">
        <v>162</v>
      </c>
      <c r="F218" s="38" t="s">
        <v>162</v>
      </c>
      <c r="G218" s="38" t="s">
        <v>162</v>
      </c>
      <c r="H218" s="38" t="s">
        <v>162</v>
      </c>
      <c r="I218" s="39">
        <f>I207+I208+I209+I211+I213+I214+I215+I216+I217</f>
        <v>0</v>
      </c>
      <c r="J218" s="39">
        <f>J207+J208+J209+J211+J213+J214+J215+J216+J217</f>
        <v>0</v>
      </c>
      <c r="K218" s="39">
        <f>K207+K208+K209+K211+K213+K214+K215+K216+K217</f>
        <v>0</v>
      </c>
      <c r="L218" s="39">
        <f>L207+L208+L209+L211+L213+L214+L215+L216+L217</f>
        <v>0</v>
      </c>
      <c r="M218" s="38" t="s">
        <v>162</v>
      </c>
      <c r="N218" s="38" t="s">
        <v>162</v>
      </c>
      <c r="O218" s="38" t="s">
        <v>162</v>
      </c>
      <c r="P218" s="38" t="s">
        <v>162</v>
      </c>
      <c r="Q218" s="104" t="s">
        <v>162</v>
      </c>
      <c r="R218" s="24"/>
    </row>
    <row r="219" spans="1:18" s="129" customFormat="1" ht="42" customHeight="1">
      <c r="A219" s="107"/>
      <c r="B219" s="8"/>
      <c r="C219" s="137" t="s">
        <v>403</v>
      </c>
      <c r="D219" s="140" t="s">
        <v>162</v>
      </c>
      <c r="E219" s="38" t="s">
        <v>162</v>
      </c>
      <c r="F219" s="128" t="s">
        <v>162</v>
      </c>
      <c r="G219" s="128" t="s">
        <v>162</v>
      </c>
      <c r="H219" s="128" t="s">
        <v>162</v>
      </c>
      <c r="I219" s="128" t="s">
        <v>162</v>
      </c>
      <c r="J219" s="128" t="s">
        <v>162</v>
      </c>
      <c r="K219" s="130">
        <f>K218</f>
        <v>0</v>
      </c>
      <c r="L219" s="130">
        <f>L218</f>
        <v>0</v>
      </c>
      <c r="M219" s="128" t="s">
        <v>162</v>
      </c>
      <c r="N219" s="128" t="s">
        <v>162</v>
      </c>
      <c r="O219" s="128" t="s">
        <v>162</v>
      </c>
      <c r="P219" s="128" t="s">
        <v>162</v>
      </c>
      <c r="Q219" s="134" t="s">
        <v>162</v>
      </c>
      <c r="R219" s="24"/>
    </row>
    <row r="220" spans="1:18" s="129" customFormat="1" ht="42" customHeight="1" thickBot="1">
      <c r="A220" s="107"/>
      <c r="B220" s="8"/>
      <c r="C220" s="138" t="s">
        <v>404</v>
      </c>
      <c r="D220" s="141" t="s">
        <v>162</v>
      </c>
      <c r="E220" s="38" t="s">
        <v>162</v>
      </c>
      <c r="F220" s="132" t="s">
        <v>162</v>
      </c>
      <c r="G220" s="132" t="s">
        <v>162</v>
      </c>
      <c r="H220" s="132" t="s">
        <v>162</v>
      </c>
      <c r="I220" s="132" t="s">
        <v>162</v>
      </c>
      <c r="J220" s="132" t="s">
        <v>162</v>
      </c>
      <c r="K220" s="133">
        <v>0</v>
      </c>
      <c r="L220" s="133">
        <v>0</v>
      </c>
      <c r="M220" s="132" t="s">
        <v>162</v>
      </c>
      <c r="N220" s="132" t="s">
        <v>162</v>
      </c>
      <c r="O220" s="132" t="s">
        <v>162</v>
      </c>
      <c r="P220" s="132" t="s">
        <v>162</v>
      </c>
      <c r="Q220" s="135" t="s">
        <v>162</v>
      </c>
      <c r="R220" s="34"/>
    </row>
    <row r="221" spans="1:17" ht="26.25" customHeight="1">
      <c r="A221" s="187"/>
      <c r="B221" s="78"/>
      <c r="C221" s="147" t="s">
        <v>410</v>
      </c>
      <c r="D221" s="149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8"/>
    </row>
    <row r="222" spans="1:18" ht="26.25" customHeight="1">
      <c r="A222" s="188"/>
      <c r="B222" s="79"/>
      <c r="C222" s="80"/>
      <c r="D222" s="10"/>
      <c r="E222" s="10"/>
      <c r="F222" s="10"/>
      <c r="G222" s="10"/>
      <c r="H222" s="62"/>
      <c r="I222" s="63"/>
      <c r="J222" s="90"/>
      <c r="K222" s="16"/>
      <c r="L222" s="16"/>
      <c r="M222" s="10"/>
      <c r="N222" s="10"/>
      <c r="O222" s="17"/>
      <c r="P222" s="17"/>
      <c r="Q222" s="101"/>
      <c r="R222" s="40"/>
    </row>
    <row r="223" spans="1:18" s="40" customFormat="1" ht="36.75" customHeight="1" thickBot="1">
      <c r="A223" s="107"/>
      <c r="B223" s="8"/>
      <c r="C223" s="37" t="s">
        <v>163</v>
      </c>
      <c r="D223" s="38" t="s">
        <v>162</v>
      </c>
      <c r="E223" s="38" t="s">
        <v>162</v>
      </c>
      <c r="F223" s="38" t="s">
        <v>162</v>
      </c>
      <c r="G223" s="38" t="s">
        <v>162</v>
      </c>
      <c r="H223" s="38" t="s">
        <v>162</v>
      </c>
      <c r="I223" s="39">
        <f>SUM(I222:I222)</f>
        <v>0</v>
      </c>
      <c r="J223" s="39">
        <f>SUM(J222:J222)</f>
        <v>0</v>
      </c>
      <c r="K223" s="39">
        <f>SUM(K222:K222)</f>
        <v>0</v>
      </c>
      <c r="L223" s="39">
        <f>SUM(L222:L222)</f>
        <v>0</v>
      </c>
      <c r="M223" s="38" t="s">
        <v>162</v>
      </c>
      <c r="N223" s="38" t="s">
        <v>162</v>
      </c>
      <c r="O223" s="38" t="s">
        <v>162</v>
      </c>
      <c r="P223" s="38" t="s">
        <v>162</v>
      </c>
      <c r="Q223" s="104" t="s">
        <v>162</v>
      </c>
      <c r="R223" s="24"/>
    </row>
    <row r="224" spans="1:17" ht="26.25" customHeight="1">
      <c r="A224" s="131"/>
      <c r="B224" s="79"/>
      <c r="C224" s="142" t="s">
        <v>142</v>
      </c>
      <c r="D224" s="142"/>
      <c r="E224" s="38" t="s">
        <v>162</v>
      </c>
      <c r="F224" s="38" t="s">
        <v>162</v>
      </c>
      <c r="G224" s="38" t="s">
        <v>162</v>
      </c>
      <c r="H224" s="38" t="s">
        <v>162</v>
      </c>
      <c r="I224" s="38" t="s">
        <v>162</v>
      </c>
      <c r="J224" s="38" t="s">
        <v>162</v>
      </c>
      <c r="K224" s="39">
        <f>K31+K73+K89+K119+K132+K152+K166+K191+K203+K218+K223</f>
        <v>5977.2018499999995</v>
      </c>
      <c r="L224" s="39">
        <f>L31+L73+L89+L119+L132+L152+L166+L191+L203+L218+L223</f>
        <v>3618.7021566666663</v>
      </c>
      <c r="M224" s="38" t="s">
        <v>162</v>
      </c>
      <c r="N224" s="38" t="s">
        <v>162</v>
      </c>
      <c r="O224" s="38" t="s">
        <v>162</v>
      </c>
      <c r="P224" s="38" t="s">
        <v>162</v>
      </c>
      <c r="Q224" s="104" t="s">
        <v>162</v>
      </c>
    </row>
    <row r="225" spans="1:18" s="129" customFormat="1" ht="42" customHeight="1">
      <c r="A225" s="185" t="s">
        <v>403</v>
      </c>
      <c r="B225" s="185"/>
      <c r="C225" s="185"/>
      <c r="D225" s="128" t="s">
        <v>162</v>
      </c>
      <c r="E225" s="128" t="s">
        <v>162</v>
      </c>
      <c r="F225" s="128" t="s">
        <v>162</v>
      </c>
      <c r="G225" s="128" t="s">
        <v>162</v>
      </c>
      <c r="H225" s="128" t="s">
        <v>162</v>
      </c>
      <c r="I225" s="128" t="s">
        <v>162</v>
      </c>
      <c r="J225" s="128" t="s">
        <v>162</v>
      </c>
      <c r="K225" s="130">
        <f>K224-K226</f>
        <v>3123.0018499999996</v>
      </c>
      <c r="L225" s="130">
        <f>L224-L226</f>
        <v>2481.3211566666664</v>
      </c>
      <c r="M225" s="128" t="s">
        <v>162</v>
      </c>
      <c r="N225" s="128" t="s">
        <v>162</v>
      </c>
      <c r="O225" s="128" t="s">
        <v>162</v>
      </c>
      <c r="P225" s="128" t="s">
        <v>162</v>
      </c>
      <c r="Q225" s="134" t="s">
        <v>162</v>
      </c>
      <c r="R225" s="24"/>
    </row>
    <row r="226" spans="1:18" s="129" customFormat="1" ht="42" customHeight="1" thickBot="1">
      <c r="A226" s="186" t="s">
        <v>404</v>
      </c>
      <c r="B226" s="186"/>
      <c r="C226" s="186"/>
      <c r="D226" s="132" t="s">
        <v>162</v>
      </c>
      <c r="E226" s="132" t="s">
        <v>162</v>
      </c>
      <c r="F226" s="132" t="s">
        <v>162</v>
      </c>
      <c r="G226" s="132" t="s">
        <v>162</v>
      </c>
      <c r="H226" s="132" t="s">
        <v>162</v>
      </c>
      <c r="I226" s="132" t="s">
        <v>162</v>
      </c>
      <c r="J226" s="132" t="s">
        <v>162</v>
      </c>
      <c r="K226" s="133">
        <f>K180</f>
        <v>2854.2</v>
      </c>
      <c r="L226" s="133">
        <f>L180</f>
        <v>1137.3809999999999</v>
      </c>
      <c r="M226" s="132" t="s">
        <v>162</v>
      </c>
      <c r="N226" s="132" t="s">
        <v>162</v>
      </c>
      <c r="O226" s="132" t="s">
        <v>162</v>
      </c>
      <c r="P226" s="132" t="s">
        <v>162</v>
      </c>
      <c r="Q226" s="135" t="s">
        <v>162</v>
      </c>
      <c r="R226" s="34"/>
    </row>
    <row r="227" ht="30.75">
      <c r="R227" s="34"/>
    </row>
    <row r="228" spans="1:16" s="34" customFormat="1" ht="30.75">
      <c r="A228" s="82"/>
      <c r="B228" s="82" t="s">
        <v>200</v>
      </c>
      <c r="C228" s="82"/>
      <c r="D228" s="83"/>
      <c r="F228" s="84" t="s">
        <v>193</v>
      </c>
      <c r="H228" s="84"/>
      <c r="I228" s="84" t="s">
        <v>201</v>
      </c>
      <c r="J228" s="84"/>
      <c r="K228" s="84"/>
      <c r="L228" s="84"/>
      <c r="M228" s="84"/>
      <c r="N228" s="84"/>
      <c r="O228" s="84"/>
      <c r="P228" s="84"/>
    </row>
    <row r="229" spans="3:16" s="34" customFormat="1" ht="30.75">
      <c r="C229" s="34" t="s">
        <v>195</v>
      </c>
      <c r="D229" s="83"/>
      <c r="F229" s="84" t="s">
        <v>196</v>
      </c>
      <c r="H229" s="84"/>
      <c r="I229" s="84" t="s">
        <v>197</v>
      </c>
      <c r="J229" s="84"/>
      <c r="K229" s="84"/>
      <c r="L229" s="84"/>
      <c r="M229" s="84"/>
      <c r="N229" s="84"/>
      <c r="O229" s="84"/>
      <c r="P229" s="84"/>
    </row>
    <row r="230" spans="4:16" s="34" customFormat="1" ht="30.75">
      <c r="D230" s="83"/>
      <c r="F230" s="84"/>
      <c r="H230" s="84"/>
      <c r="I230" s="84"/>
      <c r="J230" s="84"/>
      <c r="K230" s="84"/>
      <c r="L230" s="84"/>
      <c r="M230" s="84"/>
      <c r="N230" s="84"/>
      <c r="O230" s="84"/>
      <c r="P230" s="84"/>
    </row>
    <row r="231" spans="1:16" s="34" customFormat="1" ht="30.75">
      <c r="A231" s="82"/>
      <c r="B231" s="82" t="s">
        <v>192</v>
      </c>
      <c r="C231" s="82"/>
      <c r="D231" s="83"/>
      <c r="F231" s="84" t="s">
        <v>193</v>
      </c>
      <c r="H231" s="84"/>
      <c r="I231" s="84" t="s">
        <v>194</v>
      </c>
      <c r="J231" s="84"/>
      <c r="K231" s="84"/>
      <c r="L231" s="84"/>
      <c r="M231" s="84"/>
      <c r="N231" s="84"/>
      <c r="O231" s="84"/>
      <c r="P231" s="84"/>
    </row>
    <row r="232" spans="4:16" s="34" customFormat="1" ht="30.75">
      <c r="D232" s="83"/>
      <c r="F232" s="84" t="s">
        <v>196</v>
      </c>
      <c r="H232" s="84"/>
      <c r="I232" s="84" t="s">
        <v>197</v>
      </c>
      <c r="J232" s="84"/>
      <c r="K232" s="84"/>
      <c r="L232" s="84"/>
      <c r="M232" s="84"/>
      <c r="N232" s="84"/>
      <c r="O232" s="84"/>
      <c r="P232" s="84"/>
    </row>
    <row r="233" spans="4:18" s="34" customFormat="1" ht="30.75">
      <c r="D233" s="83"/>
      <c r="F233" s="84"/>
      <c r="H233" s="84"/>
      <c r="I233" s="84"/>
      <c r="J233" s="84"/>
      <c r="K233" s="84"/>
      <c r="L233" s="84"/>
      <c r="M233" s="84"/>
      <c r="N233" s="84"/>
      <c r="O233" s="84"/>
      <c r="P233" s="84"/>
      <c r="R233" s="24"/>
    </row>
    <row r="234" spans="1:18" s="34" customFormat="1" ht="30.75">
      <c r="A234" s="82"/>
      <c r="B234" s="82" t="s">
        <v>198</v>
      </c>
      <c r="C234" s="82"/>
      <c r="D234" s="83"/>
      <c r="F234" s="84" t="s">
        <v>193</v>
      </c>
      <c r="H234" s="84"/>
      <c r="I234" s="84" t="s">
        <v>199</v>
      </c>
      <c r="J234" s="84"/>
      <c r="K234" s="84"/>
      <c r="L234" s="84"/>
      <c r="M234" s="84"/>
      <c r="N234" s="84"/>
      <c r="O234" s="84"/>
      <c r="P234" s="84"/>
      <c r="R234" s="24"/>
    </row>
    <row r="235" spans="4:18" s="34" customFormat="1" ht="30.75">
      <c r="D235" s="83"/>
      <c r="F235" s="84" t="s">
        <v>196</v>
      </c>
      <c r="H235" s="84"/>
      <c r="I235" s="84" t="s">
        <v>197</v>
      </c>
      <c r="J235" s="84"/>
      <c r="K235" s="84"/>
      <c r="L235" s="84"/>
      <c r="M235" s="84"/>
      <c r="N235" s="84"/>
      <c r="O235" s="84"/>
      <c r="P235" s="84"/>
      <c r="R235" s="24"/>
    </row>
  </sheetData>
  <sheetProtection/>
  <mergeCells count="57">
    <mergeCell ref="A225:C225"/>
    <mergeCell ref="A226:C226"/>
    <mergeCell ref="N14:N15"/>
    <mergeCell ref="O14:O15"/>
    <mergeCell ref="A221:A222"/>
    <mergeCell ref="C211:C214"/>
    <mergeCell ref="A194:A202"/>
    <mergeCell ref="C34:Q34"/>
    <mergeCell ref="C92:Q92"/>
    <mergeCell ref="C135:Q135"/>
    <mergeCell ref="P14:P15"/>
    <mergeCell ref="Q14:Q15"/>
    <mergeCell ref="J14:J15"/>
    <mergeCell ref="K14:K15"/>
    <mergeCell ref="L14:L15"/>
    <mergeCell ref="M14:M15"/>
    <mergeCell ref="C12:P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C8:O8"/>
    <mergeCell ref="C9:P9"/>
    <mergeCell ref="C10:P10"/>
    <mergeCell ref="C11:P11"/>
    <mergeCell ref="C122:Q122"/>
    <mergeCell ref="C76:Q76"/>
    <mergeCell ref="A206:A217"/>
    <mergeCell ref="A157:A165"/>
    <mergeCell ref="A169:A190"/>
    <mergeCell ref="A17:A156"/>
    <mergeCell ref="C18:C30"/>
    <mergeCell ref="C77:C88"/>
    <mergeCell ref="C93:C118"/>
    <mergeCell ref="C123:C131"/>
    <mergeCell ref="C197:C202"/>
    <mergeCell ref="C215:C217"/>
    <mergeCell ref="C206:Q206"/>
    <mergeCell ref="C136:C151"/>
    <mergeCell ref="C207:C209"/>
    <mergeCell ref="C176:C179"/>
    <mergeCell ref="C155:Q155"/>
    <mergeCell ref="C224:D224"/>
    <mergeCell ref="C35:C69"/>
    <mergeCell ref="C17:Q17"/>
    <mergeCell ref="C221:Q221"/>
    <mergeCell ref="C157:Q157"/>
    <mergeCell ref="C169:Q169"/>
    <mergeCell ref="C194:Q194"/>
    <mergeCell ref="C158:C163"/>
    <mergeCell ref="C164:C165"/>
    <mergeCell ref="C170:C175"/>
  </mergeCells>
  <printOptions/>
  <pageMargins left="0.58" right="0.31496062992125984" top="0.4330708661417323" bottom="0.4724409448818898" header="0.32" footer="0.31496062992125984"/>
  <pageSetup fitToHeight="0" horizontalDpi="300" verticalDpi="300" orientation="landscape" paperSize="9" scale="32" r:id="rId1"/>
  <headerFooter alignWithMargins="0">
    <oddFooter>&amp;C&amp;18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Ткачук Володимир Павлович</dc:creator>
  <cp:keywords/>
  <dc:description/>
  <cp:lastModifiedBy>Umangaz</cp:lastModifiedBy>
  <cp:lastPrinted>2018-02-21T08:33:55Z</cp:lastPrinted>
  <dcterms:created xsi:type="dcterms:W3CDTF">2016-06-22T10:40:05Z</dcterms:created>
  <dcterms:modified xsi:type="dcterms:W3CDTF">2018-03-03T08:45:55Z</dcterms:modified>
  <cp:category/>
  <cp:version/>
  <cp:contentType/>
  <cp:contentStatus/>
</cp:coreProperties>
</file>